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l39883\Desktop\ROZBORY\Rozbory OcÚ 2016\"/>
    </mc:Choice>
  </mc:AlternateContent>
  <bookViews>
    <workbookView xWindow="0" yWindow="0" windowWidth="28800" windowHeight="1372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List1!$A$1:$P$429</definedName>
  </definedNames>
  <calcPr calcId="152511"/>
</workbook>
</file>

<file path=xl/calcChain.xml><?xml version="1.0" encoding="utf-8"?>
<calcChain xmlns="http://schemas.openxmlformats.org/spreadsheetml/2006/main">
  <c r="L419" i="1" l="1"/>
  <c r="J419" i="1"/>
  <c r="N418" i="1"/>
  <c r="N417" i="1"/>
  <c r="L232" i="1"/>
  <c r="L112" i="1"/>
  <c r="H70" i="1" l="1"/>
  <c r="B71" i="1"/>
  <c r="D71" i="1"/>
  <c r="F71" i="1"/>
  <c r="H71" i="1" s="1"/>
  <c r="J71" i="1"/>
  <c r="L71" i="1"/>
  <c r="L411" i="1" l="1"/>
  <c r="J411" i="1"/>
  <c r="N409" i="1"/>
  <c r="L406" i="1"/>
  <c r="J406" i="1"/>
  <c r="N404" i="1"/>
  <c r="N301" i="1"/>
  <c r="N400" i="1" l="1"/>
  <c r="J183" i="1"/>
  <c r="N218" i="1"/>
  <c r="N217" i="1"/>
  <c r="N216" i="1"/>
  <c r="N215" i="1"/>
  <c r="N214" i="1"/>
  <c r="H201" i="1"/>
  <c r="L183" i="1"/>
  <c r="N179" i="1"/>
  <c r="H179" i="1"/>
  <c r="N36" i="1"/>
  <c r="N35" i="1"/>
  <c r="L401" i="1" l="1"/>
  <c r="J401" i="1"/>
  <c r="B401" i="1"/>
  <c r="L390" i="1"/>
  <c r="J390" i="1"/>
  <c r="B390" i="1"/>
  <c r="J169" i="1"/>
  <c r="N401" i="1" l="1"/>
  <c r="L397" i="1"/>
  <c r="J397" i="1"/>
  <c r="B397" i="1"/>
  <c r="B355" i="1"/>
  <c r="J355" i="1"/>
  <c r="L355" i="1"/>
  <c r="N353" i="1"/>
  <c r="B289" i="1"/>
  <c r="J289" i="1"/>
  <c r="L289" i="1"/>
  <c r="N287" i="1"/>
  <c r="N80" i="1"/>
  <c r="L81" i="1"/>
  <c r="J81" i="1"/>
  <c r="B81" i="1"/>
  <c r="N81" i="1" l="1"/>
  <c r="N347" i="1"/>
  <c r="N163" i="1"/>
  <c r="N293" i="1" l="1"/>
  <c r="L376" i="1"/>
  <c r="J376" i="1"/>
  <c r="B376" i="1"/>
  <c r="B419" i="1"/>
  <c r="N374" i="1"/>
  <c r="N340" i="1"/>
  <c r="F340" i="1"/>
  <c r="D340" i="1"/>
  <c r="L268" i="1"/>
  <c r="L137" i="1"/>
  <c r="J137" i="1"/>
  <c r="N128" i="1"/>
  <c r="N419" i="1" l="1"/>
  <c r="H340" i="1"/>
  <c r="L55" i="1" l="1"/>
  <c r="J55" i="1"/>
  <c r="L67" i="1"/>
  <c r="L349" i="1" l="1"/>
  <c r="N342" i="1"/>
  <c r="N231" i="1"/>
  <c r="N228" i="1"/>
  <c r="N227" i="1"/>
  <c r="N223" i="1"/>
  <c r="N152" i="1"/>
  <c r="L258" i="1" l="1"/>
  <c r="H163" i="1"/>
  <c r="N136" i="1"/>
  <c r="N135" i="1"/>
  <c r="N134" i="1"/>
  <c r="N133" i="1"/>
  <c r="N132" i="1"/>
  <c r="N131" i="1"/>
  <c r="N130" i="1"/>
  <c r="N129" i="1"/>
  <c r="N174" i="1" l="1"/>
  <c r="B38" i="1"/>
  <c r="L38" i="1"/>
  <c r="J38" i="1"/>
  <c r="N34" i="1"/>
  <c r="H34" i="1"/>
  <c r="D40" i="1"/>
  <c r="F40" i="1"/>
  <c r="B42" i="1"/>
  <c r="J42" i="1"/>
  <c r="L42" i="1"/>
  <c r="L17" i="1"/>
  <c r="H40" i="1" l="1"/>
  <c r="J349" i="1" l="1"/>
  <c r="J268" i="1" l="1"/>
  <c r="J274" i="1"/>
  <c r="J283" i="1"/>
  <c r="J294" i="1"/>
  <c r="J303" i="1"/>
  <c r="J307" i="1"/>
  <c r="J311" i="1"/>
  <c r="J317" i="1"/>
  <c r="J327" i="1"/>
  <c r="J336" i="1"/>
  <c r="J371" i="1"/>
  <c r="L424" i="1"/>
  <c r="B406" i="1"/>
  <c r="J424" i="1"/>
  <c r="B411" i="1"/>
  <c r="N370" i="1"/>
  <c r="N369" i="1"/>
  <c r="N375" i="1"/>
  <c r="N365" i="1"/>
  <c r="N361" i="1"/>
  <c r="N354" i="1"/>
  <c r="N348" i="1"/>
  <c r="N346" i="1"/>
  <c r="N345" i="1"/>
  <c r="N344" i="1"/>
  <c r="N343" i="1"/>
  <c r="N341" i="1"/>
  <c r="N339" i="1"/>
  <c r="N335" i="1"/>
  <c r="N334" i="1"/>
  <c r="N333" i="1"/>
  <c r="N332" i="1"/>
  <c r="N331" i="1"/>
  <c r="N330" i="1"/>
  <c r="N329" i="1"/>
  <c r="N326" i="1"/>
  <c r="N325" i="1"/>
  <c r="N323" i="1"/>
  <c r="N322" i="1"/>
  <c r="N321" i="1"/>
  <c r="N315" i="1"/>
  <c r="N314" i="1"/>
  <c r="N310" i="1"/>
  <c r="N306" i="1"/>
  <c r="N302" i="1"/>
  <c r="N300" i="1"/>
  <c r="N298" i="1"/>
  <c r="N297" i="1"/>
  <c r="N288" i="1"/>
  <c r="N282" i="1"/>
  <c r="N280" i="1"/>
  <c r="N279" i="1"/>
  <c r="N278" i="1"/>
  <c r="N272" i="1"/>
  <c r="N267" i="1"/>
  <c r="N266" i="1"/>
  <c r="N264" i="1"/>
  <c r="N263" i="1"/>
  <c r="N262" i="1"/>
  <c r="N261" i="1"/>
  <c r="N257" i="1"/>
  <c r="N255" i="1"/>
  <c r="N254" i="1"/>
  <c r="N250" i="1"/>
  <c r="N248" i="1"/>
  <c r="N247" i="1"/>
  <c r="N243" i="1"/>
  <c r="N242" i="1"/>
  <c r="N241" i="1"/>
  <c r="N239" i="1"/>
  <c r="N238" i="1"/>
  <c r="N237" i="1"/>
  <c r="N236" i="1"/>
  <c r="L229" i="1"/>
  <c r="J229" i="1"/>
  <c r="B229" i="1"/>
  <c r="H228" i="1"/>
  <c r="N225" i="1"/>
  <c r="N224" i="1"/>
  <c r="L219" i="1"/>
  <c r="J219" i="1"/>
  <c r="B219" i="1"/>
  <c r="H214" i="1"/>
  <c r="H218" i="1"/>
  <c r="N211" i="1"/>
  <c r="N210" i="1"/>
  <c r="N209" i="1"/>
  <c r="N207" i="1"/>
  <c r="N204" i="1"/>
  <c r="N203" i="1"/>
  <c r="N202" i="1"/>
  <c r="N200" i="1"/>
  <c r="N197" i="1"/>
  <c r="N196" i="1"/>
  <c r="N195" i="1"/>
  <c r="N194" i="1"/>
  <c r="N191" i="1"/>
  <c r="N190" i="1"/>
  <c r="N189" i="1"/>
  <c r="N188" i="1"/>
  <c r="N186" i="1"/>
  <c r="N182" i="1"/>
  <c r="N180" i="1"/>
  <c r="N175" i="1"/>
  <c r="N173" i="1"/>
  <c r="N172" i="1"/>
  <c r="N168" i="1"/>
  <c r="N167" i="1"/>
  <c r="N166" i="1"/>
  <c r="N165" i="1"/>
  <c r="N164" i="1"/>
  <c r="N162" i="1"/>
  <c r="N157" i="1"/>
  <c r="N156" i="1"/>
  <c r="N155" i="1"/>
  <c r="N154" i="1"/>
  <c r="N153" i="1"/>
  <c r="N151" i="1"/>
  <c r="N146" i="1"/>
  <c r="N145" i="1"/>
  <c r="N143" i="1"/>
  <c r="N142" i="1"/>
  <c r="N141" i="1"/>
  <c r="N124" i="1"/>
  <c r="N123" i="1"/>
  <c r="N122" i="1"/>
  <c r="N121" i="1"/>
  <c r="N120" i="1"/>
  <c r="N115" i="1"/>
  <c r="N111" i="1"/>
  <c r="N109" i="1"/>
  <c r="N107" i="1"/>
  <c r="N105" i="1"/>
  <c r="N103" i="1"/>
  <c r="N101" i="1"/>
  <c r="N99" i="1"/>
  <c r="N97" i="1"/>
  <c r="N96" i="1"/>
  <c r="N95" i="1"/>
  <c r="N94" i="1"/>
  <c r="N93" i="1"/>
  <c r="N92" i="1"/>
  <c r="N91" i="1"/>
  <c r="N65" i="1"/>
  <c r="N54" i="1"/>
  <c r="N49" i="1"/>
  <c r="N45" i="1"/>
  <c r="N30" i="1"/>
  <c r="N26" i="1"/>
  <c r="N22" i="1"/>
  <c r="N16" i="1"/>
  <c r="N12" i="1"/>
  <c r="N8" i="1"/>
  <c r="B415" i="1"/>
  <c r="B386" i="1"/>
  <c r="B371" i="1"/>
  <c r="B366" i="1"/>
  <c r="B362" i="1"/>
  <c r="B359" i="1"/>
  <c r="B349" i="1"/>
  <c r="B336" i="1"/>
  <c r="B327" i="1"/>
  <c r="B317" i="1"/>
  <c r="B311" i="1"/>
  <c r="B307" i="1"/>
  <c r="B303" i="1"/>
  <c r="B294" i="1"/>
  <c r="B283" i="1"/>
  <c r="B274" i="1"/>
  <c r="B268" i="1"/>
  <c r="B258" i="1"/>
  <c r="B251" i="1"/>
  <c r="B244" i="1"/>
  <c r="B232" i="1"/>
  <c r="B212" i="1"/>
  <c r="B205" i="1"/>
  <c r="B198" i="1"/>
  <c r="B192" i="1"/>
  <c r="B183" i="1"/>
  <c r="B176" i="1"/>
  <c r="B169" i="1"/>
  <c r="B158" i="1"/>
  <c r="B147" i="1"/>
  <c r="B137" i="1"/>
  <c r="B125" i="1"/>
  <c r="B116" i="1"/>
  <c r="B112" i="1"/>
  <c r="B67" i="1"/>
  <c r="B74" i="1" s="1"/>
  <c r="B55" i="1"/>
  <c r="B50" i="1"/>
  <c r="B46" i="1"/>
  <c r="B31" i="1"/>
  <c r="B27" i="1"/>
  <c r="B23" i="1"/>
  <c r="B17" i="1"/>
  <c r="B13" i="1"/>
  <c r="B9" i="1"/>
  <c r="B424" i="1" l="1"/>
  <c r="B379" i="1"/>
  <c r="B58" i="1"/>
  <c r="B83" i="1" s="1"/>
  <c r="L415" i="1"/>
  <c r="J415" i="1"/>
  <c r="B427" i="1" l="1"/>
  <c r="J112" i="1"/>
  <c r="F304" i="1" l="1"/>
  <c r="D304" i="1"/>
  <c r="F295" i="1"/>
  <c r="D295" i="1"/>
  <c r="H59" i="1"/>
  <c r="H304" i="1" l="1"/>
  <c r="H295" i="1"/>
  <c r="L125" i="1"/>
  <c r="L386" i="1" l="1"/>
  <c r="L371" i="1"/>
  <c r="L366" i="1"/>
  <c r="L362" i="1"/>
  <c r="L359" i="1"/>
  <c r="L336" i="1"/>
  <c r="L327" i="1"/>
  <c r="L317" i="1"/>
  <c r="L311" i="1"/>
  <c r="L307" i="1"/>
  <c r="L303" i="1"/>
  <c r="L294" i="1"/>
  <c r="N294" i="1" s="1"/>
  <c r="L283" i="1"/>
  <c r="L274" i="1"/>
  <c r="L251" i="1"/>
  <c r="L244" i="1"/>
  <c r="N229" i="1"/>
  <c r="N219" i="1"/>
  <c r="L212" i="1"/>
  <c r="L205" i="1"/>
  <c r="L198" i="1"/>
  <c r="L192" i="1"/>
  <c r="L176" i="1"/>
  <c r="L169" i="1"/>
  <c r="L158" i="1"/>
  <c r="L147" i="1"/>
  <c r="L116" i="1"/>
  <c r="N112" i="1"/>
  <c r="L50" i="1"/>
  <c r="L46" i="1"/>
  <c r="L31" i="1"/>
  <c r="L27" i="1"/>
  <c r="L23" i="1"/>
  <c r="L13" i="1"/>
  <c r="L9" i="1"/>
  <c r="J46" i="1"/>
  <c r="J386" i="1"/>
  <c r="J366" i="1"/>
  <c r="J362" i="1"/>
  <c r="J359" i="1"/>
  <c r="J258" i="1"/>
  <c r="J251" i="1"/>
  <c r="J244" i="1"/>
  <c r="J232" i="1"/>
  <c r="J212" i="1"/>
  <c r="J205" i="1"/>
  <c r="J198" i="1"/>
  <c r="J192" i="1"/>
  <c r="J176" i="1"/>
  <c r="J158" i="1"/>
  <c r="J147" i="1"/>
  <c r="J125" i="1"/>
  <c r="N125" i="1" s="1"/>
  <c r="J116" i="1"/>
  <c r="J67" i="1"/>
  <c r="J74" i="1" s="1"/>
  <c r="J50" i="1"/>
  <c r="J31" i="1"/>
  <c r="J27" i="1"/>
  <c r="J23" i="1"/>
  <c r="J17" i="1"/>
  <c r="J13" i="1"/>
  <c r="J9" i="1"/>
  <c r="F356" i="1"/>
  <c r="D356" i="1"/>
  <c r="H371" i="1"/>
  <c r="H349" i="1"/>
  <c r="H276" i="1"/>
  <c r="H303" i="1"/>
  <c r="F364" i="1"/>
  <c r="D364" i="1"/>
  <c r="H363" i="1"/>
  <c r="F350" i="1"/>
  <c r="D350" i="1"/>
  <c r="H286" i="1"/>
  <c r="H316" i="1"/>
  <c r="D321" i="1"/>
  <c r="F332" i="1"/>
  <c r="D332" i="1"/>
  <c r="F329" i="1"/>
  <c r="D329" i="1"/>
  <c r="H328" i="1"/>
  <c r="F326" i="1"/>
  <c r="D326" i="1"/>
  <c r="H325" i="1"/>
  <c r="H324" i="1"/>
  <c r="F225" i="1"/>
  <c r="H99" i="1"/>
  <c r="F360" i="1"/>
  <c r="D360" i="1"/>
  <c r="H359" i="1"/>
  <c r="H317" i="1"/>
  <c r="F321" i="1"/>
  <c r="H320" i="1"/>
  <c r="H319" i="1"/>
  <c r="H315" i="1"/>
  <c r="H314" i="1"/>
  <c r="H313" i="1"/>
  <c r="H312" i="1"/>
  <c r="H311" i="1"/>
  <c r="H65" i="1"/>
  <c r="H355" i="1"/>
  <c r="D212" i="1"/>
  <c r="F212" i="1"/>
  <c r="H211" i="1"/>
  <c r="H103" i="1"/>
  <c r="F79" i="1"/>
  <c r="D79" i="1"/>
  <c r="H346" i="1"/>
  <c r="D204" i="1"/>
  <c r="F204" i="1"/>
  <c r="H207" i="1"/>
  <c r="H208" i="1"/>
  <c r="H209" i="1"/>
  <c r="H223" i="1"/>
  <c r="H186" i="1"/>
  <c r="H66" i="1"/>
  <c r="D13" i="1"/>
  <c r="D9" i="1"/>
  <c r="H160" i="1"/>
  <c r="H8" i="1"/>
  <c r="F9" i="1"/>
  <c r="H12" i="1"/>
  <c r="F13" i="1"/>
  <c r="H16" i="1"/>
  <c r="D17" i="1"/>
  <c r="F17" i="1"/>
  <c r="H22" i="1"/>
  <c r="D23" i="1"/>
  <c r="F23" i="1"/>
  <c r="H26" i="1"/>
  <c r="D27" i="1"/>
  <c r="F27" i="1"/>
  <c r="D31" i="1"/>
  <c r="F31" i="1"/>
  <c r="H37" i="1"/>
  <c r="H39" i="1"/>
  <c r="H43" i="1"/>
  <c r="D44" i="1"/>
  <c r="F44" i="1"/>
  <c r="H46" i="1"/>
  <c r="D47" i="1"/>
  <c r="F47" i="1"/>
  <c r="H50" i="1"/>
  <c r="H51" i="1"/>
  <c r="D57" i="1"/>
  <c r="D67" i="1"/>
  <c r="D74" i="1" s="1"/>
  <c r="F67" i="1"/>
  <c r="F74" i="1" s="1"/>
  <c r="H85" i="1"/>
  <c r="H90" i="1"/>
  <c r="H91" i="1"/>
  <c r="H92" i="1"/>
  <c r="H93" i="1"/>
  <c r="H94" i="1"/>
  <c r="H95" i="1"/>
  <c r="H96" i="1"/>
  <c r="H97" i="1"/>
  <c r="H101" i="1"/>
  <c r="H104" i="1"/>
  <c r="H106" i="1"/>
  <c r="H108" i="1"/>
  <c r="H110" i="1"/>
  <c r="H111" i="1"/>
  <c r="D112" i="1"/>
  <c r="F112" i="1"/>
  <c r="H116" i="1"/>
  <c r="H117" i="1"/>
  <c r="H118" i="1"/>
  <c r="H119" i="1"/>
  <c r="H120" i="1"/>
  <c r="H121" i="1"/>
  <c r="H122" i="1"/>
  <c r="D131" i="1"/>
  <c r="F131" i="1"/>
  <c r="H135" i="1"/>
  <c r="H136" i="1"/>
  <c r="H137" i="1"/>
  <c r="H138" i="1"/>
  <c r="H139" i="1"/>
  <c r="H140" i="1"/>
  <c r="H141" i="1"/>
  <c r="H143" i="1"/>
  <c r="H144" i="1"/>
  <c r="D145" i="1"/>
  <c r="F145" i="1"/>
  <c r="H146" i="1"/>
  <c r="H147" i="1"/>
  <c r="H148" i="1"/>
  <c r="H149" i="1"/>
  <c r="D150" i="1"/>
  <c r="F150" i="1"/>
  <c r="H154" i="1"/>
  <c r="H155" i="1"/>
  <c r="D156" i="1"/>
  <c r="F156" i="1"/>
  <c r="H159" i="1"/>
  <c r="H161" i="1"/>
  <c r="H162" i="1"/>
  <c r="H164" i="1"/>
  <c r="H166" i="1"/>
  <c r="D167" i="1"/>
  <c r="F167" i="1"/>
  <c r="D178" i="1"/>
  <c r="F178" i="1"/>
  <c r="H182" i="1"/>
  <c r="H183" i="1"/>
  <c r="H185" i="1"/>
  <c r="H210" i="1"/>
  <c r="H217" i="1"/>
  <c r="H219" i="1"/>
  <c r="H220" i="1"/>
  <c r="H221" i="1"/>
  <c r="H222" i="1"/>
  <c r="D225" i="1"/>
  <c r="H227" i="1"/>
  <c r="H230" i="1"/>
  <c r="H231" i="1"/>
  <c r="H232" i="1"/>
  <c r="H233" i="1"/>
  <c r="D234" i="1"/>
  <c r="F234" i="1"/>
  <c r="H237" i="1"/>
  <c r="H238" i="1"/>
  <c r="H239" i="1"/>
  <c r="H241" i="1"/>
  <c r="H243" i="1"/>
  <c r="H244" i="1"/>
  <c r="H245" i="1"/>
  <c r="H246" i="1"/>
  <c r="H247" i="1"/>
  <c r="H248" i="1"/>
  <c r="H250" i="1"/>
  <c r="H252" i="1"/>
  <c r="H253" i="1"/>
  <c r="H254" i="1"/>
  <c r="D255" i="1"/>
  <c r="F255" i="1"/>
  <c r="H259" i="1"/>
  <c r="H260" i="1"/>
  <c r="H261" i="1"/>
  <c r="H262" i="1"/>
  <c r="H264" i="1"/>
  <c r="H268" i="1"/>
  <c r="H269" i="1"/>
  <c r="H270" i="1"/>
  <c r="H272" i="1"/>
  <c r="H273" i="1"/>
  <c r="H274" i="1"/>
  <c r="H275" i="1"/>
  <c r="H277" i="1"/>
  <c r="H278" i="1"/>
  <c r="H279" i="1"/>
  <c r="H280" i="1"/>
  <c r="H281" i="1"/>
  <c r="H284" i="1"/>
  <c r="H285" i="1"/>
  <c r="H288" i="1"/>
  <c r="H289" i="1"/>
  <c r="D290" i="1"/>
  <c r="F290" i="1"/>
  <c r="H293" i="1"/>
  <c r="H294" i="1"/>
  <c r="H296" i="1"/>
  <c r="D297" i="1"/>
  <c r="F297" i="1"/>
  <c r="H302" i="1"/>
  <c r="H308" i="1"/>
  <c r="H309" i="1"/>
  <c r="H310" i="1"/>
  <c r="D338" i="1"/>
  <c r="F338" i="1"/>
  <c r="D372" i="1"/>
  <c r="F372" i="1"/>
  <c r="D366" i="1"/>
  <c r="D376" i="1" s="1"/>
  <c r="F366" i="1"/>
  <c r="F376" i="1" s="1"/>
  <c r="F57" i="1"/>
  <c r="H321" i="1" l="1"/>
  <c r="J379" i="1"/>
  <c r="J427" i="1" s="1"/>
  <c r="L379" i="1"/>
  <c r="N137" i="1"/>
  <c r="N327" i="1"/>
  <c r="H44" i="1"/>
  <c r="H23" i="1"/>
  <c r="H326" i="1"/>
  <c r="N349" i="1"/>
  <c r="N366" i="1"/>
  <c r="N355" i="1"/>
  <c r="N371" i="1"/>
  <c r="N376" i="1"/>
  <c r="N13" i="1"/>
  <c r="N31" i="1"/>
  <c r="N158" i="1"/>
  <c r="N192" i="1"/>
  <c r="N251" i="1"/>
  <c r="N307" i="1"/>
  <c r="N336" i="1"/>
  <c r="N362" i="1"/>
  <c r="N116" i="1"/>
  <c r="H329" i="1"/>
  <c r="N23" i="1"/>
  <c r="N176" i="1"/>
  <c r="N205" i="1"/>
  <c r="N232" i="1"/>
  <c r="N268" i="1"/>
  <c r="N317" i="1"/>
  <c r="N311" i="1"/>
  <c r="H225" i="1"/>
  <c r="N50" i="1"/>
  <c r="N283" i="1"/>
  <c r="N17" i="1"/>
  <c r="N38" i="1"/>
  <c r="N55" i="1"/>
  <c r="N169" i="1"/>
  <c r="N198" i="1"/>
  <c r="N258" i="1"/>
  <c r="N289" i="1"/>
  <c r="N27" i="1"/>
  <c r="N46" i="1"/>
  <c r="N147" i="1"/>
  <c r="N183" i="1"/>
  <c r="N212" i="1"/>
  <c r="N244" i="1"/>
  <c r="N274" i="1"/>
  <c r="N303" i="1"/>
  <c r="N9" i="1"/>
  <c r="H255" i="1"/>
  <c r="H112" i="1"/>
  <c r="H290" i="1"/>
  <c r="H167" i="1"/>
  <c r="H27" i="1"/>
  <c r="H13" i="1"/>
  <c r="H350" i="1"/>
  <c r="H74" i="1"/>
  <c r="D341" i="1"/>
  <c r="H366" i="1"/>
  <c r="F341" i="1"/>
  <c r="H156" i="1"/>
  <c r="H150" i="1"/>
  <c r="H17" i="1"/>
  <c r="H9" i="1"/>
  <c r="H204" i="1"/>
  <c r="H360" i="1"/>
  <c r="H356" i="1"/>
  <c r="H67" i="1"/>
  <c r="H212" i="1"/>
  <c r="H57" i="1"/>
  <c r="H372" i="1"/>
  <c r="H297" i="1"/>
  <c r="H234" i="1"/>
  <c r="H145" i="1"/>
  <c r="H47" i="1"/>
  <c r="H364" i="1"/>
  <c r="J58" i="1"/>
  <c r="J83" i="1" s="1"/>
  <c r="L58" i="1"/>
  <c r="H376" i="1"/>
  <c r="N379" i="1" l="1"/>
  <c r="L427" i="1"/>
  <c r="N58" i="1"/>
  <c r="H341" i="1"/>
  <c r="N66" i="1" l="1"/>
  <c r="N67" i="1"/>
  <c r="N74" i="1" s="1"/>
  <c r="L74" i="1"/>
  <c r="L83" i="1" s="1"/>
  <c r="N83" i="1" s="1"/>
  <c r="N427" i="1"/>
  <c r="N424" i="1"/>
</calcChain>
</file>

<file path=xl/sharedStrings.xml><?xml version="1.0" encoding="utf-8"?>
<sst xmlns="http://schemas.openxmlformats.org/spreadsheetml/2006/main" count="644" uniqueCount="206">
  <si>
    <t>BEŽNÉ  PRÍJMY</t>
  </si>
  <si>
    <t>100 DAŇOVÉ  PRÍJMY</t>
  </si>
  <si>
    <t>121 Daň z nehnuteľnosti</t>
  </si>
  <si>
    <t>133 Dane za špecifické služby</t>
  </si>
  <si>
    <t>200 NEDAŇOVÉ  PRÍJMY</t>
  </si>
  <si>
    <t>212 Príjmy z vlastníctva</t>
  </si>
  <si>
    <t xml:space="preserve">221 Administratívne poplatky </t>
  </si>
  <si>
    <t>242 z vkladov</t>
  </si>
  <si>
    <t>292 Ostatné príjmy</t>
  </si>
  <si>
    <t>300 Granty a transfery</t>
  </si>
  <si>
    <t>Bežné príjmy  s p o l u :</t>
  </si>
  <si>
    <t>KAPITÁLOVÉ   PRÍJMY</t>
  </si>
  <si>
    <t>Kapitálové príjmy  s p o l u :</t>
  </si>
  <si>
    <t>BEŽNÉ   V Ý D A V K Y</t>
  </si>
  <si>
    <t>ODDIEL 01 Všeobecné verejné služby</t>
  </si>
  <si>
    <t>01.1.2 Finančná a rozpočtová oblasť</t>
  </si>
  <si>
    <t>ODDIEL 03 Verejný poriadok a bezpečnosť</t>
  </si>
  <si>
    <t>ODDIEL 04 Ekonomická oblasť</t>
  </si>
  <si>
    <t>ODDIEL 05 Ochrana životného prostredia</t>
  </si>
  <si>
    <t>05.1.0 Nakladanie s odpadmi ( 1 – údržba VZ )</t>
  </si>
  <si>
    <t>05.1.0 Nakladanie s odpadmi ( 2 – TKO )</t>
  </si>
  <si>
    <t>05.2.0 Nakladanie s odpadovými vodami – ČOV</t>
  </si>
  <si>
    <t>06.4.0 Verejné osvetlenie</t>
  </si>
  <si>
    <t>ODDIEL 08 Rekreácia, kultúra, náboženstvo</t>
  </si>
  <si>
    <t>08.1.0 Rekreačné a športové služby</t>
  </si>
  <si>
    <t>08.4.0 Náboženské a iné spoločenské služby</t>
  </si>
  <si>
    <t>ODDIEL 09 Vzdelávanie</t>
  </si>
  <si>
    <t>09.5.0 Vzdelávanie nedefinovateľné podľa úrovne</t>
  </si>
  <si>
    <t>ODDIEL 10 Sociálne zabezpečenie</t>
  </si>
  <si>
    <t>Spolu:</t>
  </si>
  <si>
    <t>223 Poplatky a platby z nepriemyselného a náhodného predaja a služieb</t>
  </si>
  <si>
    <t>240 úroky z domácich úverov, pôžičiek a vkladov</t>
  </si>
  <si>
    <t>06.6.0 Bývanie a občianska  vybavenosť   inde neklasifikovaná</t>
  </si>
  <si>
    <t>Príjmy  s p o l u :</t>
  </si>
  <si>
    <t>01.3.3. Iné všeobecné služby</t>
  </si>
  <si>
    <t>( výdavky na matriku 40% )</t>
  </si>
  <si>
    <t>Kapitálové výdavky spolu:</t>
  </si>
  <si>
    <t>Výdavky spolu:</t>
  </si>
  <si>
    <t>Bežné výdavky spolu:</t>
  </si>
  <si>
    <t>KAPITÁLOVÉ VÝDAVKY</t>
  </si>
  <si>
    <t xml:space="preserve"> </t>
  </si>
  <si>
    <t xml:space="preserve">111 Daň z príjmov </t>
  </si>
  <si>
    <t>( 1 – obradné siene, údržba cintorína a DS)</t>
  </si>
  <si>
    <t>( 2 – členské príspevky , príspevky jednotlivcom a neziskovým právnickým osobám )</t>
  </si>
  <si>
    <t>( údržba tržníc, miestne hospodárstvo - garáže )</t>
  </si>
  <si>
    <t>ZŠ - prevod dotácie - prenesené kompetencie</t>
  </si>
  <si>
    <t>08.3.0 Vysielacie vydavateľské služby (výdavky na MR )</t>
  </si>
  <si>
    <t>09.6.0.1 Zariadenie školského stravovania</t>
  </si>
  <si>
    <t>EUR</t>
  </si>
  <si>
    <t>prevod finančných prostriedkov na mzdy ŠKD</t>
  </si>
  <si>
    <t>229 Ďalšie administratívne poplatky</t>
  </si>
  <si>
    <t>06.2.0  - 1 Rozvoj obce -  skvalitňovanie vybavenosti obce</t>
  </si>
  <si>
    <t>[%]</t>
  </si>
  <si>
    <t xml:space="preserve">222  Iné poplatky </t>
  </si>
  <si>
    <t xml:space="preserve">  </t>
  </si>
  <si>
    <t>06.2.0 Rozvoj obce - aktivačná činnosť</t>
  </si>
  <si>
    <t>prevod finančných prostriedkov prevádzka</t>
  </si>
  <si>
    <t>Programový</t>
  </si>
  <si>
    <t>rozpočet</t>
  </si>
  <si>
    <t>1.1.1</t>
  </si>
  <si>
    <t>1.2</t>
  </si>
  <si>
    <t>1.3</t>
  </si>
  <si>
    <t>1.1.3</t>
  </si>
  <si>
    <t>2.1</t>
  </si>
  <si>
    <t>3.1</t>
  </si>
  <si>
    <t>4.1</t>
  </si>
  <si>
    <t>4.2</t>
  </si>
  <si>
    <t>4.3</t>
  </si>
  <si>
    <t>5.1.1</t>
  </si>
  <si>
    <t>2.2</t>
  </si>
  <si>
    <t>5.2</t>
  </si>
  <si>
    <t>5.3</t>
  </si>
  <si>
    <t>6.1</t>
  </si>
  <si>
    <t>6.2</t>
  </si>
  <si>
    <t>6.3</t>
  </si>
  <si>
    <t>6.4.1</t>
  </si>
  <si>
    <t>6.5</t>
  </si>
  <si>
    <t>7.1</t>
  </si>
  <si>
    <t>7.2</t>
  </si>
  <si>
    <t>8.1.2</t>
  </si>
  <si>
    <t>8.2.1</t>
  </si>
  <si>
    <t>8.5</t>
  </si>
  <si>
    <t>8.3.2</t>
  </si>
  <si>
    <t>9.1</t>
  </si>
  <si>
    <t>9.2.1</t>
  </si>
  <si>
    <t>zdroj</t>
  </si>
  <si>
    <t>9.4</t>
  </si>
  <si>
    <t>9.2.2</t>
  </si>
  <si>
    <t>1.4</t>
  </si>
  <si>
    <t>5.1.3</t>
  </si>
  <si>
    <t>06.2.0 - 2 Rozvoj obce - VPP</t>
  </si>
  <si>
    <t>5.1.4</t>
  </si>
  <si>
    <t>Návrh</t>
  </si>
  <si>
    <t>Upravený</t>
  </si>
  <si>
    <t>Čerpanie</t>
  </si>
  <si>
    <t xml:space="preserve"> rozpočet</t>
  </si>
  <si>
    <t>01.1.1.6 Obec</t>
  </si>
  <si>
    <t>04.5.1 Cestná doprava ( údržba ciest, MK, zimná údržba )</t>
  </si>
  <si>
    <t>5.1.5</t>
  </si>
  <si>
    <t>06.2.0 - 3 Rozvoj obce - protipovodňová aktivita</t>
  </si>
  <si>
    <t>PRÍJMOVÉ FINANČNÉ OPERÁCIE</t>
  </si>
  <si>
    <t>9.2.3</t>
  </si>
  <si>
    <t>9.2.4</t>
  </si>
  <si>
    <t>9.3</t>
  </si>
  <si>
    <t>10.4.0.2 Zariadenia sociálnych služieb - rodina a deti</t>
  </si>
  <si>
    <t>454001 prevod prostriedkov z rezervného fondu obce</t>
  </si>
  <si>
    <t>454002 prevod FP z peňažných fondov - Vykrytie schodku</t>
  </si>
  <si>
    <t>06.6.0 Bývanie a občianska vybavenosť inde neklasifikovaná ( 1 - nepredané byty VALBYT )</t>
  </si>
  <si>
    <t>prevod réžia, nájom, dar</t>
  </si>
  <si>
    <t>prevod finančných prostriedkov mzdy ŠJ</t>
  </si>
  <si>
    <r>
      <rPr>
        <sz val="8"/>
        <rFont val="Arial CE"/>
        <charset val="238"/>
      </rPr>
      <t>prevod finančných prostriedkov na kapitálové výdavky</t>
    </r>
    <r>
      <rPr>
        <sz val="10"/>
        <rFont val="Arial CE"/>
        <family val="2"/>
        <charset val="238"/>
      </rPr>
      <t xml:space="preserve"> </t>
    </r>
    <r>
      <rPr>
        <sz val="8"/>
        <rFont val="Arial CE"/>
        <charset val="238"/>
      </rPr>
      <t>(355)</t>
    </r>
  </si>
  <si>
    <t>06.2.0 - 1 Rozvoj obce - skvaliťňovanie vybavenosti obce</t>
  </si>
  <si>
    <t>41,11T1,T2</t>
  </si>
  <si>
    <t>111 daň z príjmov fyzickej osoby</t>
  </si>
  <si>
    <t>133 dane za špecifické služby</t>
  </si>
  <si>
    <t>212 príjmy z vlastníctva</t>
  </si>
  <si>
    <t>221 administratívne poplatky</t>
  </si>
  <si>
    <t>222 pokuty, penále a iné sankcie</t>
  </si>
  <si>
    <r>
      <t xml:space="preserve">223 </t>
    </r>
    <r>
      <rPr>
        <sz val="8"/>
        <rFont val="Arial CE"/>
        <charset val="238"/>
      </rPr>
      <t>Poplatky a platby z nepriemyselného a náhodného predaja a služieb</t>
    </r>
  </si>
  <si>
    <t>229 Ďalšie administratívne poplatky a iné popl. a platby</t>
  </si>
  <si>
    <t>292 ostatné príjmy</t>
  </si>
  <si>
    <t>312 transfery v rámci verejnej správy</t>
  </si>
  <si>
    <t>230 Kapitálové príjmy</t>
  </si>
  <si>
    <t>231 príjem z predaja kapitálových aktív</t>
  </si>
  <si>
    <t>233 príjem z predaja pozemkov a nehmotných aktív</t>
  </si>
  <si>
    <t>454 príjmové finančné operácie</t>
  </si>
  <si>
    <t>611 tarifný plat, funkčný plat</t>
  </si>
  <si>
    <t>612 príplatky</t>
  </si>
  <si>
    <t>614 odmeny</t>
  </si>
  <si>
    <t>621 poistenie do Všeobecnej zdr. poisťovne</t>
  </si>
  <si>
    <t>623 poistenie do ostatných zdr. poisťovní</t>
  </si>
  <si>
    <t>625 poistné do Sociálnej poisťovne</t>
  </si>
  <si>
    <t>627 príspevok do doplnkových dôch. poisťovní</t>
  </si>
  <si>
    <t>631 cestovné náhrady</t>
  </si>
  <si>
    <t>632 energie, voda a komunikácie</t>
  </si>
  <si>
    <t>633 materiál</t>
  </si>
  <si>
    <t>634 dopravné</t>
  </si>
  <si>
    <t>635 rutinná a štandardná údržba</t>
  </si>
  <si>
    <t>636 nájomné za nájom</t>
  </si>
  <si>
    <t>637 služby</t>
  </si>
  <si>
    <t>611 tarifný plat, funkčný  plat</t>
  </si>
  <si>
    <t>621 poistenie do VšZP</t>
  </si>
  <si>
    <t>623 poistenie do ostatných poisťovní</t>
  </si>
  <si>
    <t>632 energie, voda, komunikácie</t>
  </si>
  <si>
    <t>642 transfery jednotlivcom a neziskovým právnickým osobám</t>
  </si>
  <si>
    <t>623 poistenie do ostatných zdr.poisťovní</t>
  </si>
  <si>
    <t xml:space="preserve">711 nákup pozemkov a nehmotných aktív </t>
  </si>
  <si>
    <t>717 realizácia stavieb a ich technického zhodnotenia</t>
  </si>
  <si>
    <t>1.1.1,1.1.2,1.2</t>
  </si>
  <si>
    <t>9.2.1-2</t>
  </si>
  <si>
    <t>9.2.3-4</t>
  </si>
  <si>
    <t>09.1.2.1 Základná škola</t>
  </si>
  <si>
    <t>717 rekonštrukcia objektov</t>
  </si>
  <si>
    <t>09.5.0.1 Základná umelecká škola</t>
  </si>
  <si>
    <t xml:space="preserve"> rozpočtu </t>
  </si>
  <si>
    <t xml:space="preserve">rozpočet </t>
  </si>
  <si>
    <t>%</t>
  </si>
  <si>
    <t>Plnenie</t>
  </si>
  <si>
    <t>636 prenájom</t>
  </si>
  <si>
    <t xml:space="preserve">01.6.0 Voľby </t>
  </si>
  <si>
    <t>632 poštovné a telekomunikačné služby</t>
  </si>
  <si>
    <t>642 členské príspevky Ekológ</t>
  </si>
  <si>
    <t>prevod finančných prostriedkov MŠ</t>
  </si>
  <si>
    <t>prevod finančných prostriedkov ZUŠ</t>
  </si>
  <si>
    <t>321 Granty</t>
  </si>
  <si>
    <t>72C</t>
  </si>
  <si>
    <t>311 granty</t>
  </si>
  <si>
    <t xml:space="preserve">321 granty </t>
  </si>
  <si>
    <t>08.2.0 - 1 Knižnice</t>
  </si>
  <si>
    <t xml:space="preserve">08.2.0 - 2 Ostatné kultúrne služby - kino </t>
  </si>
  <si>
    <t xml:space="preserve">08.2.0 - 3 Ostatné kultúrne služby - kultúra </t>
  </si>
  <si>
    <t>09.1.2.1  Základné vzdelanie - ZŠ</t>
  </si>
  <si>
    <t>09.5.0 - 1  Zariadenie pre záujmové vzdelávanie - ZUŠ</t>
  </si>
  <si>
    <t>10.2.0. -1  Zariadenia sociálnych služieb  ( kluby dôchodcov )</t>
  </si>
  <si>
    <t>10.2.0 - 2  Ďalšie sociálne služby – opatrovateľská služba</t>
  </si>
  <si>
    <t>10.2.0 - 3  Ďalšie sociálne služby – Spoločný obecný úrad OSL</t>
  </si>
  <si>
    <t>10.2.0 - 4  Ďalšie sociálne služby - staroba</t>
  </si>
  <si>
    <t>10.4.0 - 1  Príspevky neštátnym subjektom ( rodina a deti )</t>
  </si>
  <si>
    <t>10.7.0 - 1  Sociálna pomoc občanom v hmotnej a sociálnej núdzi</t>
  </si>
  <si>
    <t>10.7.0 - 2  Sociálna pomoc občanom v hmotnej núdzi</t>
  </si>
  <si>
    <t>5.1.2</t>
  </si>
  <si>
    <t>717 rekonštrukcie</t>
  </si>
  <si>
    <t>09.1.1.1  Predškolská výchova</t>
  </si>
  <si>
    <t>46,43</t>
  </si>
  <si>
    <t>46</t>
  </si>
  <si>
    <t>01.1.1  Výdavky verejnej správy</t>
  </si>
  <si>
    <t>03.2.0 Dobrovoľný hasičský zbor obce</t>
  </si>
  <si>
    <t>623 poistenie do ostatných zdr. Poisťovní</t>
  </si>
  <si>
    <t>10.4.0 - 2  Ďalšie dávky soc.zar. a rodiny - osobitný príjemca</t>
  </si>
  <si>
    <t>09.5.0 - 1  Základná umelecká škola</t>
  </si>
  <si>
    <t>716 projektová dokumentácia</t>
  </si>
  <si>
    <t>5.1.6</t>
  </si>
  <si>
    <t>Schválený</t>
  </si>
  <si>
    <t xml:space="preserve">Schválený </t>
  </si>
  <si>
    <t>6.4.1.,642-7</t>
  </si>
  <si>
    <t>04.5.1 Miestne komunikácie</t>
  </si>
  <si>
    <t>06.6.0 Miestne hospodárstvo</t>
  </si>
  <si>
    <t>príjem MŠ poplatky</t>
  </si>
  <si>
    <t>príjem ZUŠ poplatky</t>
  </si>
  <si>
    <t>príjem ZŠ stravné, réžia, nájom</t>
  </si>
  <si>
    <t>636 nájom osvetlenia</t>
  </si>
  <si>
    <t>6.4.2</t>
  </si>
  <si>
    <t>713 nákup prevádzkových strojov</t>
  </si>
  <si>
    <t>41,72c</t>
  </si>
  <si>
    <t>635 všeobecná údržba</t>
  </si>
  <si>
    <t xml:space="preserve">    HOSPODÁRENIE I. - IX. 2016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</si>
</sst>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&quot;Sk&quot;_-;\-* #,##0\ &quot;Sk&quot;_-;_-* &quot;-&quot;\ &quot;Sk&quot;_-;_-@_-"/>
    <numFmt numFmtId="165" formatCode="_-* #,##0.00\ &quot;Sk&quot;_-;\-* #,##0.00\ &quot;Sk&quot;_-;_-* &quot;-&quot;??\ &quot;Sk&quot;_-;_-@_-"/>
    <numFmt numFmtId="166" formatCode="#,##0_ ;\-#,##0\ "/>
    <numFmt numFmtId="167" formatCode="#,##0\ [$€-1]"/>
    <numFmt numFmtId="168" formatCode="#,##0.00\ [$€-1]"/>
    <numFmt numFmtId="169" formatCode="#,##0.00\ &quot;€&quot;"/>
    <numFmt numFmtId="170" formatCode="0.000"/>
    <numFmt numFmtId="171" formatCode="#,##0.00\ &quot;EUR&quot;"/>
    <numFmt numFmtId="172" formatCode="#,##0\ &quot;€&quot;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63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u/>
      <sz val="10"/>
      <name val="Arial CE"/>
      <charset val="238"/>
    </font>
    <font>
      <b/>
      <sz val="11"/>
      <name val="Arial CE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6" fillId="0" borderId="0" xfId="0" applyFont="1"/>
    <xf numFmtId="0" fontId="0" fillId="0" borderId="0" xfId="0" applyBorder="1" applyAlignment="1">
      <alignment horizontal="left"/>
    </xf>
    <xf numFmtId="0" fontId="11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12" fillId="0" borderId="0" xfId="0" applyFont="1"/>
    <xf numFmtId="0" fontId="12" fillId="0" borderId="0" xfId="0" applyFont="1" applyBorder="1" applyAlignment="1">
      <alignment horizontal="left"/>
    </xf>
    <xf numFmtId="0" fontId="13" fillId="2" borderId="1" xfId="0" applyFont="1" applyFill="1" applyBorder="1"/>
    <xf numFmtId="0" fontId="13" fillId="2" borderId="0" xfId="0" applyFont="1" applyFill="1" applyBorder="1"/>
    <xf numFmtId="0" fontId="13" fillId="0" borderId="0" xfId="0" applyFont="1" applyAlignment="1">
      <alignment horizontal="left"/>
    </xf>
    <xf numFmtId="0" fontId="13" fillId="2" borderId="2" xfId="0" applyFont="1" applyFill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3" xfId="0" applyFont="1" applyBorder="1"/>
    <xf numFmtId="165" fontId="3" fillId="0" borderId="0" xfId="0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165" fontId="2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49" fontId="5" fillId="0" borderId="0" xfId="2" applyNumberFormat="1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left"/>
    </xf>
    <xf numFmtId="167" fontId="8" fillId="0" borderId="4" xfId="0" applyNumberFormat="1" applyFont="1" applyBorder="1" applyAlignment="1">
      <alignment horizontal="right"/>
    </xf>
    <xf numFmtId="167" fontId="7" fillId="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Alignment="1"/>
    <xf numFmtId="164" fontId="5" fillId="0" borderId="0" xfId="0" applyNumberFormat="1" applyFont="1" applyBorder="1" applyAlignment="1"/>
    <xf numFmtId="0" fontId="6" fillId="0" borderId="0" xfId="0" applyFont="1" applyBorder="1"/>
    <xf numFmtId="168" fontId="7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Alignment="1">
      <alignment horizontal="right"/>
    </xf>
    <xf numFmtId="10" fontId="6" fillId="0" borderId="0" xfId="2" applyNumberFormat="1" applyFont="1"/>
    <xf numFmtId="10" fontId="0" fillId="0" borderId="0" xfId="2" applyNumberFormat="1" applyFont="1" applyAlignment="1">
      <alignment horizontal="center"/>
    </xf>
    <xf numFmtId="10" fontId="0" fillId="0" borderId="0" xfId="2" applyNumberFormat="1" applyFont="1"/>
    <xf numFmtId="10" fontId="0" fillId="0" borderId="0" xfId="2" applyNumberFormat="1" applyFont="1" applyBorder="1"/>
    <xf numFmtId="10" fontId="0" fillId="0" borderId="0" xfId="2" applyNumberFormat="1" applyFont="1" applyBorder="1" applyAlignment="1">
      <alignment horizontal="left"/>
    </xf>
    <xf numFmtId="10" fontId="0" fillId="0" borderId="0" xfId="2" applyNumberFormat="1" applyFont="1" applyAlignment="1">
      <alignment horizontal="left"/>
    </xf>
    <xf numFmtId="167" fontId="7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left"/>
    </xf>
    <xf numFmtId="167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8" fontId="15" fillId="0" borderId="0" xfId="0" applyNumberFormat="1" applyFont="1" applyAlignment="1">
      <alignment horizontal="right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168" fontId="7" fillId="0" borderId="0" xfId="0" applyNumberFormat="1" applyFont="1" applyBorder="1" applyAlignment="1">
      <alignment horizontal="left"/>
    </xf>
    <xf numFmtId="10" fontId="9" fillId="0" borderId="0" xfId="2" applyNumberFormat="1" applyFont="1" applyBorder="1" applyAlignment="1">
      <alignment horizontal="left"/>
    </xf>
    <xf numFmtId="167" fontId="8" fillId="0" borderId="5" xfId="0" applyNumberFormat="1" applyFont="1" applyBorder="1" applyAlignment="1">
      <alignment horizontal="right"/>
    </xf>
    <xf numFmtId="168" fontId="8" fillId="0" borderId="5" xfId="0" applyNumberFormat="1" applyFont="1" applyBorder="1" applyAlignment="1">
      <alignment horizontal="right"/>
    </xf>
    <xf numFmtId="10" fontId="0" fillId="0" borderId="5" xfId="2" applyNumberFormat="1" applyFont="1" applyBorder="1"/>
    <xf numFmtId="1" fontId="3" fillId="0" borderId="5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/>
    </xf>
    <xf numFmtId="167" fontId="8" fillId="0" borderId="6" xfId="0" applyNumberFormat="1" applyFont="1" applyBorder="1" applyAlignment="1">
      <alignment horizontal="right"/>
    </xf>
    <xf numFmtId="168" fontId="8" fillId="0" borderId="6" xfId="0" applyNumberFormat="1" applyFont="1" applyBorder="1" applyAlignment="1">
      <alignment horizontal="right"/>
    </xf>
    <xf numFmtId="10" fontId="0" fillId="0" borderId="6" xfId="2" applyNumberFormat="1" applyFont="1" applyBorder="1"/>
    <xf numFmtId="167" fontId="8" fillId="0" borderId="5" xfId="1" applyNumberFormat="1" applyFont="1" applyBorder="1" applyAlignment="1">
      <alignment horizontal="right"/>
    </xf>
    <xf numFmtId="167" fontId="10" fillId="0" borderId="5" xfId="0" applyNumberFormat="1" applyFont="1" applyBorder="1" applyAlignment="1">
      <alignment horizontal="right"/>
    </xf>
    <xf numFmtId="168" fontId="10" fillId="0" borderId="5" xfId="0" applyNumberFormat="1" applyFont="1" applyBorder="1" applyAlignment="1">
      <alignment horizontal="right"/>
    </xf>
    <xf numFmtId="167" fontId="10" fillId="0" borderId="6" xfId="0" applyNumberFormat="1" applyFont="1" applyBorder="1" applyAlignment="1">
      <alignment horizontal="right"/>
    </xf>
    <xf numFmtId="168" fontId="10" fillId="0" borderId="6" xfId="0" applyNumberFormat="1" applyFont="1" applyBorder="1" applyAlignment="1">
      <alignment horizontal="right"/>
    </xf>
    <xf numFmtId="168" fontId="8" fillId="0" borderId="5" xfId="1" applyNumberFormat="1" applyFont="1" applyBorder="1" applyAlignment="1">
      <alignment horizontal="right"/>
    </xf>
    <xf numFmtId="1" fontId="3" fillId="0" borderId="5" xfId="1" applyNumberFormat="1" applyFont="1" applyBorder="1" applyAlignment="1">
      <alignment horizontal="left"/>
    </xf>
    <xf numFmtId="167" fontId="8" fillId="0" borderId="6" xfId="1" applyNumberFormat="1" applyFont="1" applyBorder="1" applyAlignment="1">
      <alignment horizontal="right"/>
    </xf>
    <xf numFmtId="168" fontId="8" fillId="0" borderId="6" xfId="1" applyNumberFormat="1" applyFont="1" applyBorder="1" applyAlignment="1">
      <alignment horizontal="right"/>
    </xf>
    <xf numFmtId="0" fontId="0" fillId="0" borderId="0" xfId="0" applyFont="1" applyBorder="1"/>
    <xf numFmtId="0" fontId="0" fillId="0" borderId="5" xfId="0" applyFont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3" fillId="0" borderId="5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7" fontId="7" fillId="3" borderId="3" xfId="0" applyNumberFormat="1" applyFont="1" applyFill="1" applyBorder="1" applyAlignment="1">
      <alignment horizontal="right"/>
    </xf>
    <xf numFmtId="168" fontId="7" fillId="3" borderId="3" xfId="0" applyNumberFormat="1" applyFont="1" applyFill="1" applyBorder="1" applyAlignment="1">
      <alignment horizontal="right"/>
    </xf>
    <xf numFmtId="167" fontId="7" fillId="4" borderId="3" xfId="0" applyNumberFormat="1" applyFont="1" applyFill="1" applyBorder="1" applyAlignment="1">
      <alignment horizontal="right"/>
    </xf>
    <xf numFmtId="168" fontId="7" fillId="4" borderId="3" xfId="0" applyNumberFormat="1" applyFont="1" applyFill="1" applyBorder="1" applyAlignment="1">
      <alignment horizontal="right"/>
    </xf>
    <xf numFmtId="10" fontId="9" fillId="4" borderId="3" xfId="2" applyNumberFormat="1" applyFont="1" applyFill="1" applyBorder="1"/>
    <xf numFmtId="167" fontId="7" fillId="5" borderId="3" xfId="0" applyNumberFormat="1" applyFont="1" applyFill="1" applyBorder="1" applyAlignment="1">
      <alignment horizontal="right"/>
    </xf>
    <xf numFmtId="168" fontId="7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/>
    <xf numFmtId="168" fontId="7" fillId="6" borderId="3" xfId="0" applyNumberFormat="1" applyFont="1" applyFill="1" applyBorder="1" applyAlignment="1">
      <alignment horizontal="right"/>
    </xf>
    <xf numFmtId="167" fontId="7" fillId="7" borderId="3" xfId="0" applyNumberFormat="1" applyFont="1" applyFill="1" applyBorder="1" applyAlignment="1">
      <alignment horizontal="right"/>
    </xf>
    <xf numFmtId="10" fontId="9" fillId="7" borderId="3" xfId="2" applyNumberFormat="1" applyFont="1" applyFill="1" applyBorder="1"/>
    <xf numFmtId="49" fontId="0" fillId="8" borderId="5" xfId="0" applyNumberFormat="1" applyFill="1" applyBorder="1" applyAlignment="1">
      <alignment horizontal="center"/>
    </xf>
    <xf numFmtId="49" fontId="0" fillId="9" borderId="5" xfId="0" applyNumberFormat="1" applyFill="1" applyBorder="1" applyAlignment="1">
      <alignment horizontal="center"/>
    </xf>
    <xf numFmtId="49" fontId="0" fillId="10" borderId="5" xfId="0" applyNumberFormat="1" applyFill="1" applyBorder="1" applyAlignment="1">
      <alignment horizontal="center"/>
    </xf>
    <xf numFmtId="49" fontId="0" fillId="11" borderId="5" xfId="0" applyNumberFormat="1" applyFill="1" applyBorder="1" applyAlignment="1">
      <alignment horizontal="center"/>
    </xf>
    <xf numFmtId="49" fontId="0" fillId="12" borderId="5" xfId="0" applyNumberFormat="1" applyFill="1" applyBorder="1" applyAlignment="1">
      <alignment horizontal="center"/>
    </xf>
    <xf numFmtId="49" fontId="0" fillId="13" borderId="5" xfId="0" applyNumberFormat="1" applyFill="1" applyBorder="1" applyAlignment="1">
      <alignment horizontal="center"/>
    </xf>
    <xf numFmtId="49" fontId="0" fillId="14" borderId="5" xfId="0" applyNumberFormat="1" applyFill="1" applyBorder="1" applyAlignment="1">
      <alignment horizontal="center"/>
    </xf>
    <xf numFmtId="49" fontId="0" fillId="15" borderId="5" xfId="0" applyNumberFormat="1" applyFill="1" applyBorder="1" applyAlignment="1">
      <alignment horizontal="center"/>
    </xf>
    <xf numFmtId="49" fontId="0" fillId="16" borderId="5" xfId="0" applyNumberFormat="1" applyFill="1" applyBorder="1" applyAlignment="1">
      <alignment horizontal="center"/>
    </xf>
    <xf numFmtId="49" fontId="0" fillId="17" borderId="5" xfId="0" applyNumberFormat="1" applyFill="1" applyBorder="1" applyAlignment="1">
      <alignment horizontal="center"/>
    </xf>
    <xf numFmtId="49" fontId="0" fillId="18" borderId="5" xfId="0" applyNumberFormat="1" applyFill="1" applyBorder="1" applyAlignment="1">
      <alignment horizontal="center"/>
    </xf>
    <xf numFmtId="49" fontId="0" fillId="19" borderId="5" xfId="0" applyNumberFormat="1" applyFill="1" applyBorder="1" applyAlignment="1">
      <alignment horizontal="center"/>
    </xf>
    <xf numFmtId="49" fontId="0" fillId="20" borderId="5" xfId="0" applyNumberFormat="1" applyFill="1" applyBorder="1" applyAlignment="1">
      <alignment horizontal="center"/>
    </xf>
    <xf numFmtId="49" fontId="0" fillId="21" borderId="5" xfId="0" applyNumberFormat="1" applyFill="1" applyBorder="1" applyAlignment="1">
      <alignment horizontal="center"/>
    </xf>
    <xf numFmtId="49" fontId="0" fillId="22" borderId="5" xfId="0" applyNumberFormat="1" applyFill="1" applyBorder="1" applyAlignment="1">
      <alignment horizontal="center"/>
    </xf>
    <xf numFmtId="49" fontId="0" fillId="23" borderId="5" xfId="0" applyNumberFormat="1" applyFill="1" applyBorder="1" applyAlignment="1">
      <alignment horizontal="center"/>
    </xf>
    <xf numFmtId="49" fontId="0" fillId="24" borderId="5" xfId="0" applyNumberFormat="1" applyFill="1" applyBorder="1" applyAlignment="1">
      <alignment horizontal="center"/>
    </xf>
    <xf numFmtId="49" fontId="0" fillId="25" borderId="5" xfId="0" applyNumberFormat="1" applyFill="1" applyBorder="1" applyAlignment="1">
      <alignment horizontal="center"/>
    </xf>
    <xf numFmtId="49" fontId="0" fillId="26" borderId="5" xfId="0" applyNumberFormat="1" applyFill="1" applyBorder="1" applyAlignment="1">
      <alignment horizontal="center"/>
    </xf>
    <xf numFmtId="49" fontId="0" fillId="27" borderId="5" xfId="0" applyNumberFormat="1" applyFill="1" applyBorder="1" applyAlignment="1">
      <alignment horizontal="center"/>
    </xf>
    <xf numFmtId="49" fontId="0" fillId="28" borderId="5" xfId="0" applyNumberFormat="1" applyFill="1" applyBorder="1" applyAlignment="1">
      <alignment horizontal="center"/>
    </xf>
    <xf numFmtId="49" fontId="0" fillId="29" borderId="5" xfId="0" applyNumberForma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10" fontId="9" fillId="3" borderId="3" xfId="2" applyNumberFormat="1" applyFont="1" applyFill="1" applyBorder="1"/>
    <xf numFmtId="168" fontId="15" fillId="3" borderId="3" xfId="0" applyNumberFormat="1" applyFont="1" applyFill="1" applyBorder="1" applyAlignment="1">
      <alignment horizontal="right"/>
    </xf>
    <xf numFmtId="167" fontId="15" fillId="3" borderId="3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167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167" fontId="10" fillId="0" borderId="6" xfId="0" applyNumberFormat="1" applyFont="1" applyFill="1" applyBorder="1" applyAlignment="1">
      <alignment horizontal="right"/>
    </xf>
    <xf numFmtId="167" fontId="8" fillId="0" borderId="0" xfId="0" applyNumberFormat="1" applyFont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30" borderId="5" xfId="0" applyNumberFormat="1" applyFill="1" applyBorder="1" applyAlignment="1">
      <alignment horizontal="center"/>
    </xf>
    <xf numFmtId="49" fontId="0" fillId="31" borderId="5" xfId="0" applyNumberFormat="1" applyFill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167" fontId="16" fillId="0" borderId="5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0" xfId="0" applyFont="1"/>
    <xf numFmtId="49" fontId="7" fillId="0" borderId="0" xfId="2" applyNumberFormat="1" applyFont="1" applyBorder="1" applyAlignment="1">
      <alignment horizontal="center" vertical="center"/>
    </xf>
    <xf numFmtId="167" fontId="7" fillId="32" borderId="0" xfId="0" applyNumberFormat="1" applyFont="1" applyFill="1" applyBorder="1" applyAlignment="1">
      <alignment horizontal="right"/>
    </xf>
    <xf numFmtId="168" fontId="7" fillId="32" borderId="0" xfId="0" applyNumberFormat="1" applyFont="1" applyFill="1" applyBorder="1" applyAlignment="1">
      <alignment horizontal="right"/>
    </xf>
    <xf numFmtId="10" fontId="9" fillId="32" borderId="0" xfId="2" applyNumberFormat="1" applyFont="1" applyFill="1" applyBorder="1"/>
    <xf numFmtId="167" fontId="7" fillId="3" borderId="8" xfId="0" applyNumberFormat="1" applyFont="1" applyFill="1" applyBorder="1" applyAlignment="1">
      <alignment horizontal="right"/>
    </xf>
    <xf numFmtId="168" fontId="15" fillId="3" borderId="8" xfId="0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7" fillId="2" borderId="1" xfId="0" applyFont="1" applyFill="1" applyBorder="1"/>
    <xf numFmtId="167" fontId="7" fillId="29" borderId="3" xfId="0" applyNumberFormat="1" applyFont="1" applyFill="1" applyBorder="1" applyAlignment="1">
      <alignment horizontal="right"/>
    </xf>
    <xf numFmtId="168" fontId="7" fillId="29" borderId="3" xfId="0" applyNumberFormat="1" applyFont="1" applyFill="1" applyBorder="1" applyAlignment="1">
      <alignment horizontal="right"/>
    </xf>
    <xf numFmtId="10" fontId="9" fillId="29" borderId="3" xfId="2" applyNumberFormat="1" applyFont="1" applyFill="1" applyBorder="1"/>
    <xf numFmtId="49" fontId="0" fillId="6" borderId="5" xfId="0" applyNumberFormat="1" applyFill="1" applyBorder="1" applyAlignment="1">
      <alignment horizontal="center"/>
    </xf>
    <xf numFmtId="167" fontId="7" fillId="13" borderId="3" xfId="0" applyNumberFormat="1" applyFont="1" applyFill="1" applyBorder="1" applyAlignment="1">
      <alignment horizontal="right"/>
    </xf>
    <xf numFmtId="168" fontId="7" fillId="13" borderId="3" xfId="0" applyNumberFormat="1" applyFont="1" applyFill="1" applyBorder="1" applyAlignment="1">
      <alignment horizontal="right"/>
    </xf>
    <xf numFmtId="10" fontId="9" fillId="13" borderId="3" xfId="2" applyNumberFormat="1" applyFont="1" applyFill="1" applyBorder="1"/>
    <xf numFmtId="167" fontId="18" fillId="32" borderId="0" xfId="0" applyNumberFormat="1" applyFont="1" applyFill="1" applyBorder="1" applyAlignment="1">
      <alignment horizontal="right"/>
    </xf>
    <xf numFmtId="0" fontId="0" fillId="32" borderId="0" xfId="0" applyFill="1"/>
    <xf numFmtId="168" fontId="7" fillId="32" borderId="3" xfId="0" applyNumberFormat="1" applyFont="1" applyFill="1" applyBorder="1" applyAlignment="1">
      <alignment horizontal="right"/>
    </xf>
    <xf numFmtId="10" fontId="9" fillId="0" borderId="9" xfId="2" applyNumberFormat="1" applyFont="1" applyFill="1" applyBorder="1"/>
    <xf numFmtId="168" fontId="15" fillId="32" borderId="0" xfId="0" applyNumberFormat="1" applyFont="1" applyFill="1" applyBorder="1" applyAlignment="1">
      <alignment horizontal="right"/>
    </xf>
    <xf numFmtId="0" fontId="0" fillId="32" borderId="0" xfId="0" applyFill="1" applyBorder="1"/>
    <xf numFmtId="168" fontId="15" fillId="0" borderId="0" xfId="0" applyNumberFormat="1" applyFont="1" applyFill="1" applyBorder="1" applyAlignment="1">
      <alignment horizontal="right"/>
    </xf>
    <xf numFmtId="10" fontId="9" fillId="0" borderId="0" xfId="2" applyNumberFormat="1" applyFont="1" applyFill="1" applyBorder="1"/>
    <xf numFmtId="0" fontId="0" fillId="0" borderId="0" xfId="0" applyFill="1"/>
    <xf numFmtId="168" fontId="7" fillId="0" borderId="0" xfId="0" applyNumberFormat="1" applyFont="1" applyFill="1" applyBorder="1" applyAlignment="1">
      <alignment horizontal="right"/>
    </xf>
    <xf numFmtId="49" fontId="0" fillId="3" borderId="5" xfId="0" applyNumberForma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167" fontId="0" fillId="0" borderId="0" xfId="0" applyNumberFormat="1"/>
    <xf numFmtId="167" fontId="7" fillId="33" borderId="3" xfId="0" applyNumberFormat="1" applyFont="1" applyFill="1" applyBorder="1" applyAlignment="1">
      <alignment horizontal="right"/>
    </xf>
    <xf numFmtId="10" fontId="9" fillId="33" borderId="3" xfId="2" applyNumberFormat="1" applyFont="1" applyFill="1" applyBorder="1"/>
    <xf numFmtId="168" fontId="7" fillId="7" borderId="3" xfId="0" applyNumberFormat="1" applyFont="1" applyFill="1" applyBorder="1" applyAlignment="1">
      <alignment horizontal="right"/>
    </xf>
    <xf numFmtId="168" fontId="7" fillId="33" borderId="3" xfId="0" applyNumberFormat="1" applyFont="1" applyFill="1" applyBorder="1" applyAlignment="1">
      <alignment horizontal="right"/>
    </xf>
    <xf numFmtId="10" fontId="9" fillId="0" borderId="6" xfId="2" applyNumberFormat="1" applyFont="1" applyFill="1" applyBorder="1"/>
    <xf numFmtId="49" fontId="0" fillId="34" borderId="6" xfId="0" applyNumberForma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7" fontId="16" fillId="0" borderId="6" xfId="0" applyNumberFormat="1" applyFont="1" applyFill="1" applyBorder="1" applyAlignment="1">
      <alignment horizontal="right"/>
    </xf>
    <xf numFmtId="168" fontId="16" fillId="0" borderId="6" xfId="0" applyNumberFormat="1" applyFont="1" applyFill="1" applyBorder="1" applyAlignment="1">
      <alignment horizontal="right"/>
    </xf>
    <xf numFmtId="10" fontId="9" fillId="3" borderId="8" xfId="2" applyNumberFormat="1" applyFont="1" applyFill="1" applyBorder="1"/>
    <xf numFmtId="167" fontId="18" fillId="6" borderId="3" xfId="0" applyNumberFormat="1" applyFont="1" applyFill="1" applyBorder="1" applyAlignment="1">
      <alignment horizontal="right"/>
    </xf>
    <xf numFmtId="0" fontId="9" fillId="0" borderId="4" xfId="0" applyFont="1" applyBorder="1"/>
    <xf numFmtId="0" fontId="9" fillId="0" borderId="0" xfId="0" applyFont="1" applyAlignment="1">
      <alignment horizontal="left"/>
    </xf>
    <xf numFmtId="167" fontId="18" fillId="6" borderId="5" xfId="0" applyNumberFormat="1" applyFont="1" applyFill="1" applyBorder="1" applyAlignment="1">
      <alignment horizontal="right"/>
    </xf>
    <xf numFmtId="167" fontId="16" fillId="0" borderId="5" xfId="0" applyNumberFormat="1" applyFont="1" applyFill="1" applyBorder="1" applyAlignment="1">
      <alignment horizontal="right"/>
    </xf>
    <xf numFmtId="49" fontId="9" fillId="26" borderId="5" xfId="0" applyNumberFormat="1" applyFont="1" applyFill="1" applyBorder="1" applyAlignment="1">
      <alignment horizontal="center"/>
    </xf>
    <xf numFmtId="49" fontId="0" fillId="32" borderId="0" xfId="0" applyNumberFormat="1" applyFill="1" applyBorder="1" applyAlignment="1">
      <alignment horizontal="center"/>
    </xf>
    <xf numFmtId="167" fontId="7" fillId="3" borderId="0" xfId="0" applyNumberFormat="1" applyFont="1" applyFill="1" applyBorder="1" applyAlignment="1">
      <alignment horizontal="right"/>
    </xf>
    <xf numFmtId="10" fontId="9" fillId="3" borderId="0" xfId="2" applyNumberFormat="1" applyFont="1" applyFill="1" applyBorder="1"/>
    <xf numFmtId="168" fontId="15" fillId="3" borderId="0" xfId="0" applyNumberFormat="1" applyFont="1" applyFill="1" applyBorder="1" applyAlignment="1">
      <alignment horizontal="right"/>
    </xf>
    <xf numFmtId="49" fontId="17" fillId="8" borderId="5" xfId="0" applyNumberFormat="1" applyFont="1" applyFill="1" applyBorder="1" applyAlignment="1">
      <alignment horizontal="center"/>
    </xf>
    <xf numFmtId="169" fontId="8" fillId="0" borderId="6" xfId="1" applyNumberFormat="1" applyFont="1" applyBorder="1" applyAlignment="1">
      <alignment horizontal="right"/>
    </xf>
    <xf numFmtId="169" fontId="5" fillId="0" borderId="0" xfId="2" applyNumberFormat="1" applyFont="1" applyBorder="1" applyAlignment="1">
      <alignment horizontal="center"/>
    </xf>
    <xf numFmtId="169" fontId="20" fillId="0" borderId="0" xfId="2" applyNumberFormat="1" applyFont="1" applyBorder="1" applyAlignment="1">
      <alignment horizontal="center"/>
    </xf>
    <xf numFmtId="169" fontId="7" fillId="0" borderId="0" xfId="2" applyNumberFormat="1" applyFont="1" applyBorder="1" applyAlignment="1">
      <alignment horizontal="center"/>
    </xf>
    <xf numFmtId="169" fontId="7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right"/>
    </xf>
    <xf numFmtId="169" fontId="7" fillId="3" borderId="3" xfId="0" applyNumberFormat="1" applyFont="1" applyFill="1" applyBorder="1" applyAlignment="1">
      <alignment horizontal="right"/>
    </xf>
    <xf numFmtId="169" fontId="8" fillId="0" borderId="5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169" fontId="7" fillId="0" borderId="0" xfId="0" applyNumberFormat="1" applyFont="1" applyAlignment="1">
      <alignment horizontal="right"/>
    </xf>
    <xf numFmtId="169" fontId="8" fillId="0" borderId="6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left"/>
    </xf>
    <xf numFmtId="169" fontId="8" fillId="0" borderId="4" xfId="0" applyNumberFormat="1" applyFont="1" applyBorder="1" applyAlignment="1">
      <alignment horizontal="right"/>
    </xf>
    <xf numFmtId="169" fontId="7" fillId="4" borderId="3" xfId="0" applyNumberFormat="1" applyFont="1" applyFill="1" applyBorder="1" applyAlignment="1">
      <alignment horizontal="right"/>
    </xf>
    <xf numFmtId="169" fontId="7" fillId="5" borderId="3" xfId="0" applyNumberFormat="1" applyFont="1" applyFill="1" applyBorder="1" applyAlignment="1">
      <alignment horizontal="right"/>
    </xf>
    <xf numFmtId="169" fontId="7" fillId="32" borderId="0" xfId="0" applyNumberFormat="1" applyFont="1" applyFill="1" applyBorder="1" applyAlignment="1">
      <alignment horizontal="right"/>
    </xf>
    <xf numFmtId="169" fontId="7" fillId="13" borderId="3" xfId="0" applyNumberFormat="1" applyFont="1" applyFill="1" applyBorder="1" applyAlignment="1">
      <alignment horizontal="right"/>
    </xf>
    <xf numFmtId="169" fontId="18" fillId="6" borderId="5" xfId="0" applyNumberFormat="1" applyFont="1" applyFill="1" applyBorder="1" applyAlignment="1">
      <alignment horizontal="right"/>
    </xf>
    <xf numFmtId="169" fontId="18" fillId="32" borderId="0" xfId="0" applyNumberFormat="1" applyFont="1" applyFill="1" applyBorder="1" applyAlignment="1">
      <alignment horizontal="right"/>
    </xf>
    <xf numFmtId="169" fontId="7" fillId="29" borderId="3" xfId="0" applyNumberFormat="1" applyFont="1" applyFill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169" fontId="8" fillId="0" borderId="0" xfId="0" applyNumberFormat="1" applyFont="1" applyAlignment="1">
      <alignment horizontal="left"/>
    </xf>
    <xf numFmtId="169" fontId="8" fillId="0" borderId="5" xfId="1" applyNumberFormat="1" applyFont="1" applyBorder="1" applyAlignment="1">
      <alignment horizontal="right"/>
    </xf>
    <xf numFmtId="169" fontId="7" fillId="0" borderId="0" xfId="0" applyNumberFormat="1" applyFont="1" applyAlignment="1">
      <alignment horizontal="left"/>
    </xf>
    <xf numFmtId="169" fontId="7" fillId="3" borderId="8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69" fontId="8" fillId="0" borderId="0" xfId="0" applyNumberFormat="1" applyFont="1" applyBorder="1" applyAlignment="1">
      <alignment horizontal="right"/>
    </xf>
    <xf numFmtId="169" fontId="16" fillId="0" borderId="5" xfId="0" applyNumberFormat="1" applyFont="1" applyFill="1" applyBorder="1" applyAlignment="1">
      <alignment horizontal="right"/>
    </xf>
    <xf numFmtId="169" fontId="16" fillId="0" borderId="6" xfId="0" applyNumberFormat="1" applyFont="1" applyFill="1" applyBorder="1" applyAlignment="1">
      <alignment horizontal="right"/>
    </xf>
    <xf numFmtId="169" fontId="0" fillId="0" borderId="0" xfId="0" applyNumberFormat="1" applyBorder="1" applyAlignment="1">
      <alignment horizontal="center"/>
    </xf>
    <xf numFmtId="10" fontId="9" fillId="6" borderId="3" xfId="2" applyNumberFormat="1" applyFont="1" applyFill="1" applyBorder="1"/>
    <xf numFmtId="49" fontId="0" fillId="35" borderId="5" xfId="0" applyNumberFormat="1" applyFill="1" applyBorder="1" applyAlignment="1">
      <alignment horizontal="center"/>
    </xf>
    <xf numFmtId="170" fontId="3" fillId="0" borderId="5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0" fillId="32" borderId="5" xfId="0" applyNumberFormat="1" applyFill="1" applyBorder="1" applyAlignment="1">
      <alignment horizontal="center"/>
    </xf>
    <xf numFmtId="168" fontId="8" fillId="0" borderId="0" xfId="0" applyNumberFormat="1" applyFont="1" applyBorder="1" applyAlignment="1">
      <alignment horizontal="right"/>
    </xf>
    <xf numFmtId="167" fontId="7" fillId="29" borderId="0" xfId="0" applyNumberFormat="1" applyFont="1" applyFill="1" applyBorder="1" applyAlignment="1">
      <alignment horizontal="right"/>
    </xf>
    <xf numFmtId="168" fontId="7" fillId="29" borderId="0" xfId="0" applyNumberFormat="1" applyFont="1" applyFill="1" applyBorder="1" applyAlignment="1">
      <alignment horizontal="right"/>
    </xf>
    <xf numFmtId="10" fontId="9" fillId="29" borderId="0" xfId="2" applyNumberFormat="1" applyFont="1" applyFill="1" applyBorder="1"/>
    <xf numFmtId="171" fontId="7" fillId="33" borderId="3" xfId="0" applyNumberFormat="1" applyFont="1" applyFill="1" applyBorder="1" applyAlignment="1">
      <alignment horizontal="right"/>
    </xf>
    <xf numFmtId="49" fontId="17" fillId="13" borderId="5" xfId="0" applyNumberFormat="1" applyFont="1" applyFill="1" applyBorder="1" applyAlignment="1">
      <alignment horizontal="center"/>
    </xf>
    <xf numFmtId="172" fontId="7" fillId="3" borderId="3" xfId="0" applyNumberFormat="1" applyFont="1" applyFill="1" applyBorder="1" applyAlignment="1">
      <alignment horizontal="right"/>
    </xf>
    <xf numFmtId="49" fontId="0" fillId="7" borderId="5" xfId="0" applyNumberFormat="1" applyFill="1" applyBorder="1" applyAlignment="1">
      <alignment horizontal="center"/>
    </xf>
    <xf numFmtId="49" fontId="0" fillId="36" borderId="5" xfId="0" applyNumberFormat="1" applyFill="1" applyBorder="1" applyAlignment="1">
      <alignment horizontal="center"/>
    </xf>
    <xf numFmtId="2" fontId="3" fillId="0" borderId="5" xfId="0" applyNumberFormat="1" applyFont="1" applyBorder="1" applyAlignment="1">
      <alignment horizontal="left"/>
    </xf>
  </cellXfs>
  <cellStyles count="3">
    <cellStyle name="Mena" xfId="1" builtinId="4"/>
    <cellStyle name="Normálne" xfId="0" builtinId="0"/>
    <cellStyle name="Percentá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8"/>
  <sheetViews>
    <sheetView tabSelected="1" view="pageBreakPreview" topLeftCell="A350" zoomScaleNormal="100" zoomScaleSheetLayoutView="100" workbookViewId="0">
      <selection activeCell="L250" sqref="L250"/>
    </sheetView>
  </sheetViews>
  <sheetFormatPr defaultRowHeight="15" x14ac:dyDescent="0.2"/>
  <cols>
    <col min="1" max="1" width="54" style="141" customWidth="1"/>
    <col min="2" max="2" width="15.28515625" style="33" bestFit="1" customWidth="1"/>
    <col min="3" max="3" width="3.28515625" hidden="1" customWidth="1"/>
    <col min="4" max="4" width="15.28515625" style="33" hidden="1" customWidth="1"/>
    <col min="5" max="5" width="3.28515625" hidden="1" customWidth="1"/>
    <col min="6" max="6" width="16.28515625" style="33" hidden="1" customWidth="1"/>
    <col min="7" max="7" width="3.28515625" hidden="1" customWidth="1"/>
    <col min="8" max="8" width="9.28515625" style="51" hidden="1" customWidth="1"/>
    <col min="9" max="9" width="3.28515625" customWidth="1"/>
    <col min="10" max="10" width="15.28515625" style="33" bestFit="1" customWidth="1"/>
    <col min="11" max="11" width="3.28515625" customWidth="1"/>
    <col min="12" max="12" width="18.7109375" style="199" bestFit="1" customWidth="1"/>
    <col min="13" max="13" width="3.28515625" customWidth="1"/>
    <col min="14" max="14" width="15.28515625" style="33" bestFit="1" customWidth="1"/>
    <col min="15" max="15" width="10.42578125" style="3" customWidth="1"/>
    <col min="16" max="16" width="10.7109375" style="60" bestFit="1" customWidth="1"/>
    <col min="17" max="16384" width="9.140625" style="4"/>
  </cols>
  <sheetData>
    <row r="1" spans="1:16" s="44" customFormat="1" ht="20.25" x14ac:dyDescent="0.3">
      <c r="A1" s="43" t="s">
        <v>205</v>
      </c>
      <c r="B1" s="31" t="s">
        <v>40</v>
      </c>
      <c r="C1" s="5"/>
      <c r="D1" s="31" t="s">
        <v>40</v>
      </c>
      <c r="E1" s="5"/>
      <c r="F1" s="31"/>
      <c r="G1" s="5"/>
      <c r="H1" s="49"/>
      <c r="I1" s="5"/>
      <c r="J1" s="31" t="s">
        <v>40</v>
      </c>
      <c r="K1" s="5"/>
      <c r="L1" s="195" t="s">
        <v>40</v>
      </c>
      <c r="M1" s="5"/>
      <c r="N1" s="31" t="s">
        <v>40</v>
      </c>
      <c r="O1" s="43"/>
      <c r="P1" s="61"/>
    </row>
    <row r="2" spans="1:16" s="44" customFormat="1" ht="20.25" x14ac:dyDescent="0.3">
      <c r="A2" s="41"/>
      <c r="B2" s="138" t="s">
        <v>192</v>
      </c>
      <c r="C2" s="5"/>
      <c r="D2" s="138" t="s">
        <v>93</v>
      </c>
      <c r="E2" s="5"/>
      <c r="F2" s="142" t="s">
        <v>94</v>
      </c>
      <c r="G2" s="5"/>
      <c r="H2" s="49"/>
      <c r="I2" s="5"/>
      <c r="J2" s="138" t="s">
        <v>93</v>
      </c>
      <c r="K2" s="5"/>
      <c r="L2" s="196" t="s">
        <v>157</v>
      </c>
      <c r="M2" s="5"/>
      <c r="N2" s="138"/>
      <c r="O2" s="43"/>
      <c r="P2" s="61"/>
    </row>
    <row r="3" spans="1:16" s="44" customFormat="1" ht="20.25" x14ac:dyDescent="0.3">
      <c r="A3" s="42"/>
      <c r="B3" s="138" t="s">
        <v>58</v>
      </c>
      <c r="C3" s="5"/>
      <c r="D3" s="138" t="s">
        <v>95</v>
      </c>
      <c r="E3" s="5"/>
      <c r="F3" s="142"/>
      <c r="G3" s="5"/>
      <c r="H3" s="49"/>
      <c r="I3" s="5"/>
      <c r="J3" s="138" t="s">
        <v>155</v>
      </c>
      <c r="K3" s="5"/>
      <c r="L3" s="197" t="s">
        <v>154</v>
      </c>
      <c r="M3" s="5"/>
      <c r="N3" s="138" t="s">
        <v>156</v>
      </c>
      <c r="O3" s="42"/>
      <c r="P3" s="61"/>
    </row>
    <row r="4" spans="1:16" ht="15.75" x14ac:dyDescent="0.25">
      <c r="A4" s="11"/>
      <c r="B4" s="32" t="s">
        <v>48</v>
      </c>
      <c r="D4" s="32" t="s">
        <v>48</v>
      </c>
      <c r="F4" s="32" t="s">
        <v>48</v>
      </c>
      <c r="H4" s="50" t="s">
        <v>52</v>
      </c>
      <c r="J4" s="32" t="s">
        <v>48</v>
      </c>
      <c r="L4" s="198" t="s">
        <v>48</v>
      </c>
      <c r="N4" s="32"/>
      <c r="O4" s="91" t="s">
        <v>85</v>
      </c>
    </row>
    <row r="5" spans="1:16" ht="15.75" x14ac:dyDescent="0.25">
      <c r="A5" s="42" t="s">
        <v>0</v>
      </c>
      <c r="B5" s="32"/>
      <c r="D5" s="32"/>
      <c r="F5" s="32"/>
      <c r="H5" s="50"/>
      <c r="J5" s="32"/>
      <c r="L5" s="198"/>
      <c r="N5" s="32"/>
      <c r="O5" s="91"/>
    </row>
    <row r="6" spans="1:16" ht="15.75" x14ac:dyDescent="0.25">
      <c r="A6" s="11" t="s">
        <v>1</v>
      </c>
      <c r="B6" s="32"/>
      <c r="D6" s="32"/>
      <c r="F6" s="32"/>
      <c r="H6" s="50"/>
      <c r="J6" s="32"/>
      <c r="L6" s="198"/>
      <c r="N6" s="32"/>
      <c r="O6" s="91"/>
    </row>
    <row r="7" spans="1:16" x14ac:dyDescent="0.2">
      <c r="A7" s="11" t="s">
        <v>41</v>
      </c>
      <c r="O7" s="24"/>
    </row>
    <row r="8" spans="1:16" ht="15.75" thickBot="1" x14ac:dyDescent="0.25">
      <c r="A8" s="148" t="s">
        <v>113</v>
      </c>
      <c r="B8" s="82">
        <v>1124804</v>
      </c>
      <c r="C8" s="4"/>
      <c r="D8" s="82">
        <v>942373</v>
      </c>
      <c r="E8" s="4"/>
      <c r="F8" s="83">
        <v>744508.38</v>
      </c>
      <c r="G8" s="4"/>
      <c r="H8" s="74">
        <f>F8/D8</f>
        <v>0.79003577139837411</v>
      </c>
      <c r="I8" s="4"/>
      <c r="J8" s="82">
        <v>1215192</v>
      </c>
      <c r="K8" s="4"/>
      <c r="L8" s="194">
        <v>968916.97</v>
      </c>
      <c r="M8" s="4"/>
      <c r="N8" s="74">
        <f>L8/J8</f>
        <v>0.79733652789024279</v>
      </c>
      <c r="O8" s="81">
        <v>41</v>
      </c>
    </row>
    <row r="9" spans="1:16" ht="16.5" thickBot="1" x14ac:dyDescent="0.3">
      <c r="A9" s="150" t="s">
        <v>29</v>
      </c>
      <c r="B9" s="92">
        <f>SUM(B8)</f>
        <v>1124804</v>
      </c>
      <c r="D9" s="92">
        <f>SUM(D8)</f>
        <v>942373</v>
      </c>
      <c r="F9" s="93">
        <f>SUM(F8)</f>
        <v>744508.38</v>
      </c>
      <c r="H9" s="126">
        <f>F9/D9</f>
        <v>0.79003577139837411</v>
      </c>
      <c r="J9" s="92">
        <f>SUM(J8)</f>
        <v>1215192</v>
      </c>
      <c r="L9" s="200">
        <f>SUM(L8)</f>
        <v>968916.97</v>
      </c>
      <c r="N9" s="126">
        <f>L9/J9</f>
        <v>0.79733652789024279</v>
      </c>
      <c r="O9" s="1" t="s">
        <v>40</v>
      </c>
    </row>
    <row r="10" spans="1:16" x14ac:dyDescent="0.2">
      <c r="B10" s="33" t="s">
        <v>40</v>
      </c>
      <c r="D10" s="33" t="s">
        <v>40</v>
      </c>
      <c r="J10" s="33" t="s">
        <v>40</v>
      </c>
      <c r="L10" s="199" t="s">
        <v>40</v>
      </c>
      <c r="N10" s="33" t="s">
        <v>40</v>
      </c>
      <c r="O10" s="2"/>
    </row>
    <row r="11" spans="1:16" x14ac:dyDescent="0.2">
      <c r="A11" s="11" t="s">
        <v>2</v>
      </c>
      <c r="F11" s="33" t="s">
        <v>40</v>
      </c>
      <c r="O11" s="2"/>
    </row>
    <row r="12" spans="1:16" ht="15.75" thickBot="1" x14ac:dyDescent="0.25">
      <c r="A12" s="140" t="s">
        <v>2</v>
      </c>
      <c r="B12" s="67">
        <v>314600</v>
      </c>
      <c r="D12" s="67">
        <v>131644</v>
      </c>
      <c r="F12" s="80">
        <v>138219.29</v>
      </c>
      <c r="H12" s="69">
        <f>F12/D12</f>
        <v>1.0499475099510802</v>
      </c>
      <c r="J12" s="67">
        <v>339600</v>
      </c>
      <c r="L12" s="201">
        <v>238756.11</v>
      </c>
      <c r="N12" s="74">
        <f>L12/J12</f>
        <v>0.7030509717314487</v>
      </c>
      <c r="O12" s="70">
        <v>41</v>
      </c>
    </row>
    <row r="13" spans="1:16" ht="16.5" thickBot="1" x14ac:dyDescent="0.3">
      <c r="A13" s="150" t="s">
        <v>29</v>
      </c>
      <c r="B13" s="92">
        <f>SUM(B12:B12)</f>
        <v>314600</v>
      </c>
      <c r="D13" s="92">
        <f>SUM(D12:D12)</f>
        <v>131644</v>
      </c>
      <c r="F13" s="93">
        <f>SUM(F12:F12)</f>
        <v>138219.29</v>
      </c>
      <c r="H13" s="126">
        <f>F13/D13</f>
        <v>1.0499475099510802</v>
      </c>
      <c r="J13" s="92">
        <f>SUM(J12:J12)</f>
        <v>339600</v>
      </c>
      <c r="L13" s="200">
        <f>SUM(L12:L12)</f>
        <v>238756.11</v>
      </c>
      <c r="N13" s="126">
        <f>L13/J13</f>
        <v>0.7030509717314487</v>
      </c>
      <c r="O13" s="1"/>
    </row>
    <row r="14" spans="1:16" x14ac:dyDescent="0.2">
      <c r="O14" s="2"/>
    </row>
    <row r="15" spans="1:16" x14ac:dyDescent="0.2">
      <c r="A15" s="11" t="s">
        <v>3</v>
      </c>
      <c r="O15" s="2"/>
    </row>
    <row r="16" spans="1:16" ht="15.75" thickBot="1" x14ac:dyDescent="0.25">
      <c r="A16" s="140" t="s">
        <v>114</v>
      </c>
      <c r="B16" s="67">
        <v>69150</v>
      </c>
      <c r="D16" s="67">
        <v>3300</v>
      </c>
      <c r="F16" s="80">
        <v>3124.37</v>
      </c>
      <c r="H16" s="69">
        <f>F16/D16</f>
        <v>0.94677878787878789</v>
      </c>
      <c r="J16" s="67">
        <v>69510</v>
      </c>
      <c r="L16" s="201">
        <v>69117.600000000006</v>
      </c>
      <c r="N16" s="74">
        <f>L16/J16</f>
        <v>0.9943547690979716</v>
      </c>
      <c r="O16" s="70">
        <v>41</v>
      </c>
    </row>
    <row r="17" spans="1:15" ht="16.5" thickBot="1" x14ac:dyDescent="0.3">
      <c r="A17" s="150" t="s">
        <v>29</v>
      </c>
      <c r="B17" s="92">
        <f>SUM(B16:B16)</f>
        <v>69150</v>
      </c>
      <c r="D17" s="92">
        <f>SUM(D16:D16)</f>
        <v>3300</v>
      </c>
      <c r="F17" s="93">
        <f>SUM(F16:F16)</f>
        <v>3124.37</v>
      </c>
      <c r="H17" s="126">
        <f>F17/D17</f>
        <v>0.94677878787878789</v>
      </c>
      <c r="J17" s="92">
        <f>SUM(J16:J16)</f>
        <v>69510</v>
      </c>
      <c r="L17" s="200">
        <f>SUM(L16)</f>
        <v>69117.600000000006</v>
      </c>
      <c r="N17" s="126">
        <f>L17/J17</f>
        <v>0.9943547690979716</v>
      </c>
      <c r="O17" s="10"/>
    </row>
    <row r="18" spans="1:15" ht="15.75" x14ac:dyDescent="0.25">
      <c r="A18" s="150"/>
      <c r="B18" s="35"/>
      <c r="D18" s="35"/>
      <c r="F18" s="35"/>
      <c r="J18" s="35"/>
      <c r="L18" s="202"/>
      <c r="N18" s="35"/>
      <c r="O18" s="10"/>
    </row>
    <row r="19" spans="1:15" x14ac:dyDescent="0.2">
      <c r="A19" s="11" t="s">
        <v>4</v>
      </c>
      <c r="O19" s="2"/>
    </row>
    <row r="20" spans="1:15" x14ac:dyDescent="0.2">
      <c r="H20" s="51" t="s">
        <v>40</v>
      </c>
      <c r="O20" s="2"/>
    </row>
    <row r="21" spans="1:15" x14ac:dyDescent="0.2">
      <c r="A21" s="11" t="s">
        <v>5</v>
      </c>
      <c r="O21" s="2"/>
    </row>
    <row r="22" spans="1:15" ht="15.75" thickBot="1" x14ac:dyDescent="0.25">
      <c r="A22" s="140" t="s">
        <v>115</v>
      </c>
      <c r="B22" s="67">
        <v>28000</v>
      </c>
      <c r="D22" s="67">
        <v>25000</v>
      </c>
      <c r="F22" s="68">
        <v>19360.830000000002</v>
      </c>
      <c r="H22" s="69">
        <f>F22/D22</f>
        <v>0.77443320000000004</v>
      </c>
      <c r="J22" s="67">
        <v>31500</v>
      </c>
      <c r="L22" s="201">
        <v>25332.29</v>
      </c>
      <c r="N22" s="74">
        <f>L22/J22</f>
        <v>0.80419968253968255</v>
      </c>
      <c r="O22" s="70">
        <v>41</v>
      </c>
    </row>
    <row r="23" spans="1:15" ht="16.5" thickBot="1" x14ac:dyDescent="0.3">
      <c r="A23" s="150" t="s">
        <v>29</v>
      </c>
      <c r="B23" s="92">
        <f>SUM(B22:B22)</f>
        <v>28000</v>
      </c>
      <c r="D23" s="92">
        <f>SUM(D22:D22)</f>
        <v>25000</v>
      </c>
      <c r="F23" s="93">
        <f>SUM(F22:F22)</f>
        <v>19360.830000000002</v>
      </c>
      <c r="H23" s="126">
        <f>F23/D23</f>
        <v>0.77443320000000004</v>
      </c>
      <c r="J23" s="92">
        <f>SUM(J22:J22)</f>
        <v>31500</v>
      </c>
      <c r="L23" s="200">
        <f>SUM(L22:L22)</f>
        <v>25332.29</v>
      </c>
      <c r="N23" s="126">
        <f>L23/J23</f>
        <v>0.80419968253968255</v>
      </c>
      <c r="O23" s="1"/>
    </row>
    <row r="24" spans="1:15" ht="15.75" x14ac:dyDescent="0.25">
      <c r="A24" s="150"/>
      <c r="B24" s="34"/>
      <c r="D24" s="34"/>
      <c r="F24" s="34"/>
      <c r="J24" s="34"/>
      <c r="L24" s="203"/>
      <c r="N24" s="34"/>
      <c r="O24" s="1"/>
    </row>
    <row r="25" spans="1:15" x14ac:dyDescent="0.2">
      <c r="A25" s="11" t="s">
        <v>6</v>
      </c>
      <c r="H25" s="51" t="s">
        <v>40</v>
      </c>
      <c r="O25" s="2"/>
    </row>
    <row r="26" spans="1:15" ht="15.75" thickBot="1" x14ac:dyDescent="0.25">
      <c r="A26" s="140" t="s">
        <v>116</v>
      </c>
      <c r="B26" s="67">
        <v>5500</v>
      </c>
      <c r="D26" s="67">
        <v>2099</v>
      </c>
      <c r="F26" s="68">
        <v>1615.96</v>
      </c>
      <c r="H26" s="69">
        <f>F26/D26</f>
        <v>0.76987136731777039</v>
      </c>
      <c r="J26" s="67">
        <v>5900</v>
      </c>
      <c r="L26" s="201">
        <v>2856.5</v>
      </c>
      <c r="N26" s="74">
        <f>L26/J26</f>
        <v>0.48415254237288136</v>
      </c>
      <c r="O26" s="70">
        <v>41</v>
      </c>
    </row>
    <row r="27" spans="1:15" ht="16.5" thickBot="1" x14ac:dyDescent="0.3">
      <c r="A27" s="150" t="s">
        <v>40</v>
      </c>
      <c r="B27" s="92">
        <f>SUM(B26:B26)</f>
        <v>5500</v>
      </c>
      <c r="D27" s="92">
        <f>SUM(D26:D26)</f>
        <v>2099</v>
      </c>
      <c r="F27" s="93">
        <f>SUM(F26:F26)</f>
        <v>1615.96</v>
      </c>
      <c r="H27" s="126">
        <f>F27/D27</f>
        <v>0.76987136731777039</v>
      </c>
      <c r="J27" s="92">
        <f>SUM(J26:J26)</f>
        <v>5900</v>
      </c>
      <c r="L27" s="200">
        <f>SUM(L26:L26)</f>
        <v>2856.5</v>
      </c>
      <c r="N27" s="126">
        <f>L27/J27</f>
        <v>0.48415254237288136</v>
      </c>
      <c r="O27" s="1"/>
    </row>
    <row r="28" spans="1:15" ht="15.75" x14ac:dyDescent="0.25">
      <c r="A28" s="150"/>
      <c r="B28" s="34"/>
      <c r="D28" s="34"/>
      <c r="F28" s="34"/>
      <c r="J28" s="34"/>
      <c r="L28" s="203"/>
      <c r="N28" s="34"/>
      <c r="O28" s="1"/>
    </row>
    <row r="29" spans="1:15" ht="15.75" x14ac:dyDescent="0.25">
      <c r="A29" s="12" t="s">
        <v>53</v>
      </c>
      <c r="B29" s="34"/>
      <c r="D29" s="34"/>
      <c r="F29" s="34"/>
      <c r="J29" s="34"/>
      <c r="L29" s="203"/>
      <c r="N29" s="34"/>
      <c r="O29" s="1"/>
    </row>
    <row r="30" spans="1:15" ht="15.75" thickBot="1" x14ac:dyDescent="0.25">
      <c r="A30" s="85" t="s">
        <v>117</v>
      </c>
      <c r="B30" s="72">
        <v>500</v>
      </c>
      <c r="C30" s="84"/>
      <c r="D30" s="78">
        <v>400</v>
      </c>
      <c r="E30" s="84"/>
      <c r="F30" s="79">
        <v>366.2</v>
      </c>
      <c r="G30" s="4"/>
      <c r="H30" s="69" t="s">
        <v>40</v>
      </c>
      <c r="I30" s="4"/>
      <c r="J30" s="72">
        <v>500</v>
      </c>
      <c r="K30" s="4"/>
      <c r="L30" s="204">
        <v>222.08</v>
      </c>
      <c r="M30" s="4"/>
      <c r="N30" s="74">
        <f>L30/J30</f>
        <v>0.44416</v>
      </c>
      <c r="O30" s="70">
        <v>41</v>
      </c>
    </row>
    <row r="31" spans="1:15" ht="16.5" thickBot="1" x14ac:dyDescent="0.3">
      <c r="A31" s="48" t="s">
        <v>29</v>
      </c>
      <c r="B31" s="92">
        <f>SUM(B29:B30)</f>
        <v>500</v>
      </c>
      <c r="C31" s="47"/>
      <c r="D31" s="92">
        <f>SUM(D29:D30)</f>
        <v>400</v>
      </c>
      <c r="E31" s="47"/>
      <c r="F31" s="93">
        <f>SUM(F28:F30)</f>
        <v>366.2</v>
      </c>
      <c r="J31" s="92">
        <f>SUM(J29:J30)</f>
        <v>500</v>
      </c>
      <c r="L31" s="200">
        <f>SUM(L29:L30)</f>
        <v>222.08</v>
      </c>
      <c r="N31" s="126">
        <f>L31/J31</f>
        <v>0.44416</v>
      </c>
      <c r="O31" s="2"/>
    </row>
    <row r="32" spans="1:15" x14ac:dyDescent="0.2">
      <c r="A32" s="8"/>
      <c r="B32" s="33" t="s">
        <v>40</v>
      </c>
      <c r="C32" s="47"/>
      <c r="D32" s="46" t="s">
        <v>40</v>
      </c>
      <c r="E32" s="47"/>
      <c r="F32" s="46"/>
      <c r="J32" s="33" t="s">
        <v>40</v>
      </c>
      <c r="L32" s="199" t="s">
        <v>40</v>
      </c>
      <c r="N32" s="33" t="s">
        <v>40</v>
      </c>
      <c r="O32" s="2"/>
    </row>
    <row r="33" spans="1:16" x14ac:dyDescent="0.2">
      <c r="A33" s="11" t="s">
        <v>30</v>
      </c>
      <c r="O33" s="2"/>
    </row>
    <row r="34" spans="1:16" x14ac:dyDescent="0.2">
      <c r="A34" s="140" t="s">
        <v>118</v>
      </c>
      <c r="B34" s="67">
        <v>53500</v>
      </c>
      <c r="D34" s="67">
        <v>6584</v>
      </c>
      <c r="F34" s="68">
        <v>4451.67</v>
      </c>
      <c r="H34" s="69">
        <f>F34/D34</f>
        <v>0.67613456865127586</v>
      </c>
      <c r="J34" s="67">
        <v>57600</v>
      </c>
      <c r="L34" s="201">
        <v>42144.21</v>
      </c>
      <c r="N34" s="74">
        <f>L34/J34</f>
        <v>0.73167031250000003</v>
      </c>
      <c r="O34" s="70">
        <v>41</v>
      </c>
    </row>
    <row r="35" spans="1:16" x14ac:dyDescent="0.2">
      <c r="A35" s="140" t="s">
        <v>197</v>
      </c>
      <c r="B35" s="67">
        <v>2400</v>
      </c>
      <c r="D35" s="67"/>
      <c r="F35" s="68"/>
      <c r="H35" s="69"/>
      <c r="J35" s="67">
        <v>2400</v>
      </c>
      <c r="L35" s="201">
        <v>0</v>
      </c>
      <c r="N35" s="74">
        <f>L35/J35</f>
        <v>0</v>
      </c>
      <c r="O35" s="70">
        <v>41</v>
      </c>
    </row>
    <row r="36" spans="1:16" x14ac:dyDescent="0.2">
      <c r="A36" s="140" t="s">
        <v>198</v>
      </c>
      <c r="B36" s="67">
        <v>15450</v>
      </c>
      <c r="D36" s="67"/>
      <c r="F36" s="68"/>
      <c r="H36" s="69"/>
      <c r="J36" s="67">
        <v>15450</v>
      </c>
      <c r="L36" s="201">
        <v>0</v>
      </c>
      <c r="N36" s="74">
        <f>L36/J36</f>
        <v>0</v>
      </c>
      <c r="O36" s="70">
        <v>41</v>
      </c>
    </row>
    <row r="37" spans="1:16" ht="15.75" thickBot="1" x14ac:dyDescent="0.25">
      <c r="A37" s="140" t="s">
        <v>199</v>
      </c>
      <c r="B37" s="67">
        <v>0</v>
      </c>
      <c r="D37" s="67">
        <v>6584</v>
      </c>
      <c r="F37" s="68">
        <v>4451.67</v>
      </c>
      <c r="H37" s="69">
        <f>F37/D37</f>
        <v>0.67613456865127586</v>
      </c>
      <c r="J37" s="67">
        <v>0</v>
      </c>
      <c r="L37" s="201">
        <v>0</v>
      </c>
      <c r="N37" s="74"/>
      <c r="O37" s="70">
        <v>72</v>
      </c>
    </row>
    <row r="38" spans="1:16" s="6" customFormat="1" ht="16.5" thickBot="1" x14ac:dyDescent="0.3">
      <c r="A38" s="170" t="s">
        <v>29</v>
      </c>
      <c r="B38" s="92">
        <f>SUM(B34:B37)</f>
        <v>71350</v>
      </c>
      <c r="D38" s="37"/>
      <c r="F38" s="37" t="s">
        <v>40</v>
      </c>
      <c r="H38" s="53"/>
      <c r="J38" s="92">
        <f>SUM(J34:J37)</f>
        <v>75450</v>
      </c>
      <c r="L38" s="200">
        <f>SUM(L34:L37)</f>
        <v>42144.21</v>
      </c>
      <c r="N38" s="126">
        <f>L38/J38</f>
        <v>0.55857137176938365</v>
      </c>
      <c r="O38" s="10"/>
      <c r="P38" s="60"/>
    </row>
    <row r="39" spans="1:16" s="6" customFormat="1" ht="15.75" x14ac:dyDescent="0.25">
      <c r="A39" s="170" t="s">
        <v>40</v>
      </c>
      <c r="B39" s="35"/>
      <c r="D39" s="72">
        <v>123</v>
      </c>
      <c r="F39" s="73">
        <v>54</v>
      </c>
      <c r="H39" s="74">
        <f>F39/D39</f>
        <v>0.43902439024390244</v>
      </c>
      <c r="J39" s="35"/>
      <c r="L39" s="202"/>
      <c r="N39" s="35"/>
      <c r="O39" s="10"/>
      <c r="P39" s="60"/>
    </row>
    <row r="40" spans="1:16" s="6" customFormat="1" ht="16.5" hidden="1" thickBot="1" x14ac:dyDescent="0.3">
      <c r="A40" s="12" t="s">
        <v>50</v>
      </c>
      <c r="B40" s="37"/>
      <c r="D40" s="92">
        <f>SUM(D39)</f>
        <v>123</v>
      </c>
      <c r="F40" s="93">
        <f>SUM(F39)</f>
        <v>54</v>
      </c>
      <c r="H40" s="126">
        <f>F40/D40</f>
        <v>0.43902439024390244</v>
      </c>
      <c r="J40" s="37"/>
      <c r="L40" s="205"/>
      <c r="N40" s="37"/>
      <c r="O40" s="10"/>
      <c r="P40" s="60"/>
    </row>
    <row r="41" spans="1:16" ht="16.5" hidden="1" thickBot="1" x14ac:dyDescent="0.3">
      <c r="A41" s="148" t="s">
        <v>119</v>
      </c>
      <c r="B41" s="72">
        <v>0</v>
      </c>
      <c r="C41" s="4"/>
      <c r="D41" s="35"/>
      <c r="E41" s="4"/>
      <c r="F41" s="35"/>
      <c r="G41" s="4"/>
      <c r="H41" s="52"/>
      <c r="I41" s="4"/>
      <c r="J41" s="72">
        <v>0</v>
      </c>
      <c r="K41" s="4"/>
      <c r="L41" s="204">
        <v>0</v>
      </c>
      <c r="M41" s="4"/>
      <c r="N41" s="74">
        <v>0</v>
      </c>
      <c r="O41" s="70">
        <v>41</v>
      </c>
    </row>
    <row r="42" spans="1:16" ht="16.5" hidden="1" thickBot="1" x14ac:dyDescent="0.3">
      <c r="A42" s="170" t="s">
        <v>29</v>
      </c>
      <c r="B42" s="92">
        <f>SUM(B41)</f>
        <v>0</v>
      </c>
      <c r="J42" s="92">
        <f>SUM(J41)</f>
        <v>0</v>
      </c>
      <c r="L42" s="200">
        <f>SUM(L41)</f>
        <v>0</v>
      </c>
      <c r="N42" s="126">
        <v>0</v>
      </c>
      <c r="O42" s="25"/>
    </row>
    <row r="43" spans="1:16" ht="16.5" thickBot="1" x14ac:dyDescent="0.3">
      <c r="A43" s="170"/>
      <c r="B43" s="35"/>
      <c r="C43" s="4"/>
      <c r="D43" s="72">
        <v>5000</v>
      </c>
      <c r="E43" s="4"/>
      <c r="F43" s="73">
        <v>4114.47</v>
      </c>
      <c r="G43" s="4"/>
      <c r="H43" s="74">
        <f>F43/D43</f>
        <v>0.82289400000000001</v>
      </c>
      <c r="I43" s="4"/>
      <c r="J43" s="35"/>
      <c r="K43" s="4"/>
      <c r="L43" s="202"/>
      <c r="M43" s="4"/>
      <c r="N43" s="35"/>
      <c r="O43" s="10"/>
    </row>
    <row r="44" spans="1:16" ht="16.5" thickBot="1" x14ac:dyDescent="0.3">
      <c r="A44" s="11" t="s">
        <v>31</v>
      </c>
      <c r="D44" s="92">
        <f>SUM(D43:D43)</f>
        <v>5000</v>
      </c>
      <c r="F44" s="93">
        <f>SUM(F43:F43)</f>
        <v>4114.47</v>
      </c>
      <c r="H44" s="126">
        <f>F44/D44</f>
        <v>0.82289400000000001</v>
      </c>
      <c r="O44" s="2"/>
    </row>
    <row r="45" spans="1:16" ht="15.75" thickBot="1" x14ac:dyDescent="0.25">
      <c r="A45" s="140" t="s">
        <v>7</v>
      </c>
      <c r="B45" s="72">
        <v>1000</v>
      </c>
      <c r="J45" s="72">
        <v>1000</v>
      </c>
      <c r="L45" s="204">
        <v>200.15</v>
      </c>
      <c r="N45" s="74">
        <f t="shared" ref="N45" si="0">L45/J45</f>
        <v>0.20014999999999999</v>
      </c>
      <c r="O45" s="70">
        <v>41</v>
      </c>
    </row>
    <row r="46" spans="1:16" ht="16.5" thickBot="1" x14ac:dyDescent="0.3">
      <c r="A46" s="150" t="s">
        <v>29</v>
      </c>
      <c r="B46" s="92">
        <f>SUM(B45:B45)</f>
        <v>1000</v>
      </c>
      <c r="C46" s="4"/>
      <c r="D46" s="72">
        <v>5000</v>
      </c>
      <c r="E46" s="4"/>
      <c r="F46" s="73">
        <v>3832.21</v>
      </c>
      <c r="G46" s="4"/>
      <c r="H46" s="74">
        <f>F46/D46</f>
        <v>0.76644199999999996</v>
      </c>
      <c r="I46" s="4"/>
      <c r="J46" s="92">
        <f>SUM(J45:J45)</f>
        <v>1000</v>
      </c>
      <c r="K46" s="4"/>
      <c r="L46" s="200">
        <f>SUM(L45:L45)</f>
        <v>200.15</v>
      </c>
      <c r="M46" s="4"/>
      <c r="N46" s="126">
        <f>L46/J46</f>
        <v>0.20014999999999999</v>
      </c>
      <c r="O46" s="1"/>
    </row>
    <row r="47" spans="1:16" ht="16.5" thickBot="1" x14ac:dyDescent="0.3">
      <c r="D47" s="92">
        <f>SUM(D46)</f>
        <v>5000</v>
      </c>
      <c r="F47" s="93">
        <f>SUM(F46)</f>
        <v>3832.21</v>
      </c>
      <c r="H47" s="126">
        <f>F47/D47</f>
        <v>0.76644199999999996</v>
      </c>
      <c r="O47" s="2"/>
    </row>
    <row r="48" spans="1:16" ht="15.75" x14ac:dyDescent="0.25">
      <c r="A48" s="11" t="s">
        <v>8</v>
      </c>
      <c r="D48" s="34"/>
      <c r="F48" s="34"/>
      <c r="O48" s="2"/>
    </row>
    <row r="49" spans="1:16" ht="15.75" thickBot="1" x14ac:dyDescent="0.25">
      <c r="A49" s="140" t="s">
        <v>120</v>
      </c>
      <c r="B49" s="72">
        <v>6500</v>
      </c>
      <c r="J49" s="72">
        <v>6500</v>
      </c>
      <c r="L49" s="204">
        <v>6123.49</v>
      </c>
      <c r="N49" s="74">
        <f>L49/J49</f>
        <v>0.94207538461538454</v>
      </c>
      <c r="O49" s="70">
        <v>41</v>
      </c>
    </row>
    <row r="50" spans="1:16" ht="16.5" thickBot="1" x14ac:dyDescent="0.3">
      <c r="A50" s="150" t="s">
        <v>29</v>
      </c>
      <c r="B50" s="92">
        <f>SUM(B49)</f>
        <v>6500</v>
      </c>
      <c r="D50" s="67">
        <v>512333</v>
      </c>
      <c r="F50" s="68">
        <v>450951</v>
      </c>
      <c r="H50" s="69">
        <f>F50/D50</f>
        <v>0.88019120376786186</v>
      </c>
      <c r="J50" s="92">
        <f>SUM(J49)</f>
        <v>6500</v>
      </c>
      <c r="L50" s="200">
        <f>SUM(L49)</f>
        <v>6123.49</v>
      </c>
      <c r="N50" s="126">
        <f>L50/J50</f>
        <v>0.94207538461538454</v>
      </c>
      <c r="O50" s="1"/>
    </row>
    <row r="51" spans="1:16" ht="15.75" x14ac:dyDescent="0.25">
      <c r="A51" s="150"/>
      <c r="B51" s="34"/>
      <c r="D51" s="67">
        <v>3240</v>
      </c>
      <c r="F51" s="68">
        <v>2833.41</v>
      </c>
      <c r="H51" s="69">
        <f>F51/D51</f>
        <v>0.87450925925925926</v>
      </c>
      <c r="J51" s="34"/>
      <c r="L51" s="203"/>
      <c r="N51" s="34"/>
      <c r="O51" s="1"/>
    </row>
    <row r="52" spans="1:16" x14ac:dyDescent="0.2">
      <c r="A52" s="11" t="s">
        <v>9</v>
      </c>
      <c r="D52" s="67">
        <v>0</v>
      </c>
      <c r="F52" s="68">
        <v>2424.1</v>
      </c>
      <c r="H52" s="69" t="s">
        <v>40</v>
      </c>
      <c r="O52" s="2"/>
    </row>
    <row r="53" spans="1:16" x14ac:dyDescent="0.2">
      <c r="A53" s="140" t="s">
        <v>166</v>
      </c>
      <c r="B53" s="67">
        <v>0</v>
      </c>
      <c r="D53" s="67">
        <v>0</v>
      </c>
      <c r="F53" s="68">
        <v>23458.080000000002</v>
      </c>
      <c r="H53" s="69" t="s">
        <v>54</v>
      </c>
      <c r="J53" s="67">
        <v>3300</v>
      </c>
      <c r="L53" s="201">
        <v>3300</v>
      </c>
      <c r="N53" s="74">
        <v>0</v>
      </c>
      <c r="O53" s="70" t="s">
        <v>165</v>
      </c>
    </row>
    <row r="54" spans="1:16" ht="15.75" thickBot="1" x14ac:dyDescent="0.25">
      <c r="A54" s="140" t="s">
        <v>121</v>
      </c>
      <c r="B54" s="67">
        <v>803758</v>
      </c>
      <c r="D54" s="67">
        <v>0</v>
      </c>
      <c r="F54" s="68">
        <v>23458.080000000002</v>
      </c>
      <c r="H54" s="69" t="s">
        <v>54</v>
      </c>
      <c r="J54" s="67">
        <v>844470</v>
      </c>
      <c r="L54" s="201">
        <v>609472.1</v>
      </c>
      <c r="N54" s="74">
        <f>L54/J54</f>
        <v>0.72172143474605366</v>
      </c>
      <c r="O54" s="70">
        <v>111</v>
      </c>
    </row>
    <row r="55" spans="1:16" ht="16.5" thickBot="1" x14ac:dyDescent="0.3">
      <c r="A55" s="150" t="s">
        <v>29</v>
      </c>
      <c r="B55" s="92">
        <f>SUM(B54:B54)</f>
        <v>803758</v>
      </c>
      <c r="D55" s="34"/>
      <c r="F55" s="34"/>
      <c r="J55" s="235">
        <f>SUM(J53:J54)</f>
        <v>847770</v>
      </c>
      <c r="L55" s="200">
        <f>SUM(L53:L54)</f>
        <v>612772.1</v>
      </c>
      <c r="N55" s="126">
        <f>L55/J55</f>
        <v>0.72280465220519718</v>
      </c>
      <c r="O55" s="1"/>
    </row>
    <row r="56" spans="1:16" ht="16.5" thickBot="1" x14ac:dyDescent="0.3">
      <c r="A56" s="150"/>
      <c r="B56" s="34"/>
      <c r="D56" s="38"/>
      <c r="F56" s="38"/>
      <c r="J56" s="34"/>
      <c r="L56" s="203"/>
      <c r="N56" s="34"/>
      <c r="O56" s="1"/>
    </row>
    <row r="57" spans="1:16" ht="16.5" thickBot="1" x14ac:dyDescent="0.3">
      <c r="A57" s="184"/>
      <c r="B57" s="38"/>
      <c r="D57" s="94" t="e">
        <f>SUM(#REF!,D47,D44,D40,#REF!,D31,D27,D23,#REF!,D17,D13,D9)</f>
        <v>#REF!</v>
      </c>
      <c r="F57" s="95" t="e">
        <f>SUM(F9,F13,F17,#REF!,F23,F27,F31,#REF!,F40,F44,F47,#REF!)</f>
        <v>#REF!</v>
      </c>
      <c r="H57" s="96" t="e">
        <f>F57/D57</f>
        <v>#REF!</v>
      </c>
      <c r="J57" s="38"/>
      <c r="L57" s="206"/>
      <c r="N57" s="38"/>
      <c r="O57" s="25"/>
    </row>
    <row r="58" spans="1:16" s="44" customFormat="1" ht="21" thickBot="1" x14ac:dyDescent="0.35">
      <c r="A58" s="13" t="s">
        <v>10</v>
      </c>
      <c r="B58" s="94">
        <f>SUM(B55,B50,B46,B42,B38,B31,B27,B23,B17,B13,B9)</f>
        <v>2425162</v>
      </c>
      <c r="C58" s="5"/>
      <c r="D58" s="138" t="s">
        <v>93</v>
      </c>
      <c r="E58" s="5"/>
      <c r="F58" s="142" t="s">
        <v>94</v>
      </c>
      <c r="G58" s="5"/>
      <c r="H58" s="49"/>
      <c r="I58" s="5"/>
      <c r="J58" s="94">
        <f>SUM(J55,J50,J46,J42,J38,J31,J27,J23,J17,J13,J9)</f>
        <v>2592922</v>
      </c>
      <c r="K58" s="5"/>
      <c r="L58" s="207">
        <f>SUM(L55,L50,L46,L42,L38,L31,L27,L23,L17,L13,L9)</f>
        <v>1966441.5</v>
      </c>
      <c r="M58" s="5"/>
      <c r="N58" s="96">
        <f>L58/J58</f>
        <v>0.75838821993102767</v>
      </c>
      <c r="O58" s="86"/>
      <c r="P58" s="60"/>
    </row>
    <row r="59" spans="1:16" ht="15.75" x14ac:dyDescent="0.25">
      <c r="A59" s="150"/>
      <c r="B59" s="34"/>
      <c r="D59" s="67">
        <v>3240</v>
      </c>
      <c r="F59" s="68">
        <v>2833.41</v>
      </c>
      <c r="H59" s="69">
        <f>F59/D59</f>
        <v>0.87450925925925926</v>
      </c>
      <c r="J59" s="34"/>
      <c r="L59" s="203"/>
      <c r="N59" s="34"/>
      <c r="O59" s="1"/>
    </row>
    <row r="60" spans="1:16" ht="20.25" x14ac:dyDescent="0.3">
      <c r="A60" s="42"/>
      <c r="B60" s="138" t="s">
        <v>192</v>
      </c>
      <c r="C60" s="5"/>
      <c r="D60" s="138" t="s">
        <v>93</v>
      </c>
      <c r="E60" s="5"/>
      <c r="F60" s="142" t="s">
        <v>94</v>
      </c>
      <c r="G60" s="5"/>
      <c r="H60" s="49"/>
      <c r="I60" s="5"/>
      <c r="J60" s="138" t="s">
        <v>93</v>
      </c>
      <c r="K60" s="5"/>
      <c r="L60" s="196" t="s">
        <v>157</v>
      </c>
      <c r="M60" s="5"/>
      <c r="N60" s="138"/>
      <c r="O60" s="43"/>
      <c r="P60" s="61"/>
    </row>
    <row r="61" spans="1:16" ht="20.25" x14ac:dyDescent="0.3">
      <c r="B61" s="138" t="s">
        <v>58</v>
      </c>
      <c r="C61" s="5"/>
      <c r="D61" s="138" t="s">
        <v>95</v>
      </c>
      <c r="E61" s="5"/>
      <c r="F61" s="142"/>
      <c r="G61" s="5"/>
      <c r="H61" s="49"/>
      <c r="I61" s="5"/>
      <c r="J61" s="138" t="s">
        <v>155</v>
      </c>
      <c r="K61" s="5"/>
      <c r="L61" s="197" t="s">
        <v>154</v>
      </c>
      <c r="M61" s="5"/>
      <c r="N61" s="138" t="s">
        <v>156</v>
      </c>
      <c r="O61" s="42"/>
    </row>
    <row r="62" spans="1:16" ht="15.75" x14ac:dyDescent="0.25">
      <c r="B62" s="32" t="s">
        <v>48</v>
      </c>
      <c r="D62" s="32" t="s">
        <v>48</v>
      </c>
      <c r="F62" s="32" t="s">
        <v>48</v>
      </c>
      <c r="H62" s="50" t="s">
        <v>52</v>
      </c>
      <c r="J62" s="32" t="s">
        <v>48</v>
      </c>
      <c r="L62" s="198" t="s">
        <v>48</v>
      </c>
      <c r="N62" s="32"/>
      <c r="O62" s="91" t="s">
        <v>85</v>
      </c>
    </row>
    <row r="63" spans="1:16" ht="20.25" x14ac:dyDescent="0.3">
      <c r="A63" s="42" t="s">
        <v>11</v>
      </c>
      <c r="B63" s="138"/>
      <c r="C63" s="5"/>
      <c r="D63" s="138"/>
      <c r="E63" s="5"/>
      <c r="F63" s="142"/>
      <c r="G63" s="5"/>
      <c r="H63" s="49"/>
      <c r="I63" s="5"/>
      <c r="J63" s="138"/>
      <c r="K63" s="5"/>
      <c r="L63" s="197"/>
      <c r="M63" s="5"/>
      <c r="N63" s="138"/>
      <c r="O63" s="26"/>
    </row>
    <row r="64" spans="1:16" ht="15.75" x14ac:dyDescent="0.25">
      <c r="A64" s="11" t="s">
        <v>122</v>
      </c>
      <c r="B64" s="32"/>
      <c r="D64" s="32"/>
      <c r="F64" s="32"/>
      <c r="H64" s="50"/>
      <c r="J64" s="32"/>
      <c r="L64" s="198"/>
      <c r="N64" s="32"/>
      <c r="O64" s="24"/>
    </row>
    <row r="65" spans="1:16" x14ac:dyDescent="0.2">
      <c r="A65" s="140" t="s">
        <v>123</v>
      </c>
      <c r="B65" s="67">
        <v>350</v>
      </c>
      <c r="D65" s="72">
        <v>3000</v>
      </c>
      <c r="F65" s="73">
        <v>3000</v>
      </c>
      <c r="H65" s="69">
        <f>F65/D65</f>
        <v>1</v>
      </c>
      <c r="J65" s="67">
        <v>350</v>
      </c>
      <c r="L65" s="201">
        <v>0</v>
      </c>
      <c r="N65" s="74">
        <f t="shared" ref="N65:N66" si="1">L65/J65</f>
        <v>0</v>
      </c>
      <c r="O65" s="88">
        <v>43</v>
      </c>
    </row>
    <row r="66" spans="1:16" ht="15.75" thickBot="1" x14ac:dyDescent="0.25">
      <c r="A66" s="140" t="s">
        <v>124</v>
      </c>
      <c r="B66" s="72">
        <v>5100</v>
      </c>
      <c r="C66" s="4"/>
      <c r="D66" s="72">
        <v>600</v>
      </c>
      <c r="E66" s="4"/>
      <c r="F66" s="73">
        <v>570.33000000000004</v>
      </c>
      <c r="G66" s="4"/>
      <c r="H66" s="69">
        <f>F66/D66</f>
        <v>0.95055000000000012</v>
      </c>
      <c r="I66" s="4"/>
      <c r="J66" s="72">
        <v>5100</v>
      </c>
      <c r="K66" s="4"/>
      <c r="L66" s="204">
        <v>1440.82</v>
      </c>
      <c r="M66" s="4"/>
      <c r="N66" s="74">
        <f t="shared" si="1"/>
        <v>0.28251372549019604</v>
      </c>
      <c r="O66" s="88">
        <v>43</v>
      </c>
    </row>
    <row r="67" spans="1:16" ht="16.5" thickBot="1" x14ac:dyDescent="0.3">
      <c r="A67" s="150" t="s">
        <v>29</v>
      </c>
      <c r="B67" s="97">
        <f>SUM(B65:B66)</f>
        <v>5450</v>
      </c>
      <c r="D67" s="97">
        <f>SUM(D64:D66)</f>
        <v>3600</v>
      </c>
      <c r="F67" s="98">
        <f>SUM(F64:F66)</f>
        <v>3570.33</v>
      </c>
      <c r="H67" s="99">
        <f>F67/D67</f>
        <v>0.9917583333333333</v>
      </c>
      <c r="J67" s="97">
        <f>SUM(J65:J66)</f>
        <v>5450</v>
      </c>
      <c r="L67" s="208">
        <f>SUM(L65:L66)</f>
        <v>1440.82</v>
      </c>
      <c r="N67" s="224">
        <f>L67/J67</f>
        <v>0.26437064220183487</v>
      </c>
      <c r="O67" s="28"/>
    </row>
    <row r="68" spans="1:16" ht="15.75" x14ac:dyDescent="0.25">
      <c r="A68" s="15"/>
      <c r="B68" s="34"/>
      <c r="D68" s="34"/>
      <c r="F68" s="34"/>
      <c r="J68" s="34"/>
      <c r="L68" s="203"/>
      <c r="N68" s="34"/>
      <c r="O68" s="28"/>
    </row>
    <row r="69" spans="1:16" x14ac:dyDescent="0.2">
      <c r="A69" s="11" t="s">
        <v>164</v>
      </c>
      <c r="J69" s="24"/>
      <c r="K69" s="60"/>
      <c r="L69" s="4"/>
      <c r="M69" s="4"/>
      <c r="N69" s="4"/>
      <c r="O69" s="4"/>
      <c r="P69" s="4"/>
    </row>
    <row r="70" spans="1:16" ht="15.75" thickBot="1" x14ac:dyDescent="0.25">
      <c r="A70" s="140" t="s">
        <v>167</v>
      </c>
      <c r="B70" s="67">
        <v>0</v>
      </c>
      <c r="D70" s="72">
        <v>3000</v>
      </c>
      <c r="F70" s="73">
        <v>3000</v>
      </c>
      <c r="H70" s="69">
        <f>F70/D70</f>
        <v>1</v>
      </c>
      <c r="J70" s="67">
        <v>0</v>
      </c>
      <c r="L70" s="201">
        <v>0</v>
      </c>
      <c r="N70" s="74">
        <v>0</v>
      </c>
      <c r="O70" s="88">
        <v>111</v>
      </c>
    </row>
    <row r="71" spans="1:16" ht="16.5" thickBot="1" x14ac:dyDescent="0.3">
      <c r="A71" s="150" t="s">
        <v>29</v>
      </c>
      <c r="B71" s="97">
        <f>SUM(B69:B70)</f>
        <v>0</v>
      </c>
      <c r="D71" s="97">
        <f>SUM(D68:D70)</f>
        <v>3000</v>
      </c>
      <c r="F71" s="98">
        <f>SUM(F68:F70)</f>
        <v>3000</v>
      </c>
      <c r="H71" s="99">
        <f>F71/D71</f>
        <v>1</v>
      </c>
      <c r="J71" s="97">
        <f>SUM(J69:J70)</f>
        <v>0</v>
      </c>
      <c r="L71" s="208">
        <f>SUM(L69:L70)</f>
        <v>0</v>
      </c>
      <c r="N71" s="224">
        <v>0</v>
      </c>
      <c r="O71" s="28"/>
    </row>
    <row r="72" spans="1:16" ht="15.75" x14ac:dyDescent="0.25">
      <c r="A72" s="149" t="s">
        <v>40</v>
      </c>
      <c r="B72" s="143"/>
      <c r="C72" s="4"/>
      <c r="D72" s="143"/>
      <c r="E72" s="4"/>
      <c r="F72" s="144"/>
      <c r="G72" s="4"/>
      <c r="H72" s="145"/>
      <c r="I72" s="4"/>
      <c r="J72" s="143"/>
      <c r="K72" s="4"/>
      <c r="L72" s="209"/>
      <c r="M72" s="4"/>
      <c r="N72" s="143"/>
      <c r="O72" s="87"/>
    </row>
    <row r="73" spans="1:16" ht="16.5" thickBot="1" x14ac:dyDescent="0.3">
      <c r="A73" s="150"/>
      <c r="F73" s="144"/>
      <c r="O73" s="27"/>
      <c r="P73" s="144"/>
    </row>
    <row r="74" spans="1:16" ht="16.5" thickBot="1" x14ac:dyDescent="0.3">
      <c r="A74" s="16" t="s">
        <v>12</v>
      </c>
      <c r="B74" s="156">
        <f>SUM(B67)</f>
        <v>5450</v>
      </c>
      <c r="D74" s="156">
        <f>SUM(,D67)</f>
        <v>3600</v>
      </c>
      <c r="F74" s="157">
        <f>SUM(F72,F67,)</f>
        <v>3570.33</v>
      </c>
      <c r="H74" s="158">
        <f>F74/D74</f>
        <v>0.9917583333333333</v>
      </c>
      <c r="J74" s="156">
        <f>SUM(J71,J67)</f>
        <v>5450</v>
      </c>
      <c r="L74" s="210">
        <f>SUM(L71,L67)</f>
        <v>1440.82</v>
      </c>
      <c r="N74" s="156">
        <f>SUM(N67)</f>
        <v>0.26437064220183487</v>
      </c>
      <c r="O74" s="29"/>
    </row>
    <row r="75" spans="1:16" ht="15.75" x14ac:dyDescent="0.25">
      <c r="A75" s="14"/>
      <c r="B75" s="143"/>
      <c r="D75" s="143"/>
      <c r="F75" s="144"/>
      <c r="H75" s="145"/>
      <c r="J75" s="143"/>
      <c r="L75" s="209"/>
      <c r="N75" s="143"/>
      <c r="O75" s="29"/>
    </row>
    <row r="76" spans="1:16" ht="15.75" x14ac:dyDescent="0.25">
      <c r="A76" s="14"/>
      <c r="B76" s="143"/>
      <c r="D76" s="143"/>
      <c r="F76" s="144"/>
      <c r="H76" s="145"/>
      <c r="J76" s="143"/>
      <c r="L76" s="209"/>
      <c r="N76" s="143"/>
      <c r="O76" s="29"/>
    </row>
    <row r="77" spans="1:16" s="44" customFormat="1" ht="21" thickBot="1" x14ac:dyDescent="0.35">
      <c r="A77" s="42" t="s">
        <v>100</v>
      </c>
      <c r="B77" s="138"/>
      <c r="C77" s="5"/>
      <c r="D77" s="138"/>
      <c r="E77" s="5"/>
      <c r="F77" s="142"/>
      <c r="G77" s="5"/>
      <c r="H77" s="49"/>
      <c r="I77" s="5"/>
      <c r="J77" s="138"/>
      <c r="K77" s="5"/>
      <c r="L77" s="197"/>
      <c r="M77" s="5"/>
      <c r="N77" s="138"/>
      <c r="O77" s="42"/>
      <c r="P77" s="61"/>
    </row>
    <row r="78" spans="1:16" ht="21" hidden="1" thickBot="1" x14ac:dyDescent="0.35">
      <c r="A78" s="148" t="s">
        <v>105</v>
      </c>
      <c r="B78" s="67">
        <v>0</v>
      </c>
      <c r="D78" s="72">
        <v>79940</v>
      </c>
      <c r="F78" s="73">
        <v>79940</v>
      </c>
      <c r="H78" s="69"/>
      <c r="J78" s="67">
        <v>0</v>
      </c>
      <c r="L78" s="201">
        <v>0</v>
      </c>
      <c r="N78" s="67">
        <v>0</v>
      </c>
      <c r="O78" s="88">
        <v>46</v>
      </c>
      <c r="P78" s="61"/>
    </row>
    <row r="79" spans="1:16" s="44" customFormat="1" ht="21" hidden="1" thickBot="1" x14ac:dyDescent="0.35">
      <c r="A79" s="148" t="s">
        <v>106</v>
      </c>
      <c r="B79" s="67">
        <v>0</v>
      </c>
      <c r="C79"/>
      <c r="D79" s="183">
        <f>SUM(D78)</f>
        <v>79940</v>
      </c>
      <c r="E79"/>
      <c r="F79" s="100">
        <f>SUM(F76:F78)</f>
        <v>79940</v>
      </c>
      <c r="G79" t="s">
        <v>40</v>
      </c>
      <c r="H79" s="51"/>
      <c r="I79"/>
      <c r="J79" s="67">
        <v>0</v>
      </c>
      <c r="K79"/>
      <c r="L79" s="201">
        <v>0</v>
      </c>
      <c r="M79"/>
      <c r="N79" s="67">
        <v>0</v>
      </c>
      <c r="O79" s="88">
        <v>46</v>
      </c>
      <c r="P79" s="61"/>
    </row>
    <row r="80" spans="1:16" s="44" customFormat="1" ht="21" thickBot="1" x14ac:dyDescent="0.35">
      <c r="A80" s="148" t="s">
        <v>125</v>
      </c>
      <c r="B80" s="67">
        <v>0</v>
      </c>
      <c r="C80" s="160"/>
      <c r="D80" s="159"/>
      <c r="E80" s="160"/>
      <c r="F80" s="161"/>
      <c r="G80"/>
      <c r="H80" s="51"/>
      <c r="I80"/>
      <c r="J80" s="67">
        <v>257191</v>
      </c>
      <c r="K80"/>
      <c r="L80" s="201">
        <v>257191.04000000001</v>
      </c>
      <c r="M80"/>
      <c r="N80" s="74">
        <f t="shared" ref="N80" si="2">L80/J80</f>
        <v>1.0000001555264375</v>
      </c>
      <c r="O80" s="88">
        <v>46</v>
      </c>
      <c r="P80" s="61"/>
    </row>
    <row r="81" spans="1:16" ht="21" thickBot="1" x14ac:dyDescent="0.35">
      <c r="A81" s="150" t="s">
        <v>29</v>
      </c>
      <c r="B81" s="186">
        <f>SUM(B78:B80)</f>
        <v>0</v>
      </c>
      <c r="C81" s="5"/>
      <c r="D81" s="138" t="s">
        <v>93</v>
      </c>
      <c r="E81" s="5"/>
      <c r="F81" s="142" t="s">
        <v>94</v>
      </c>
      <c r="J81" s="186">
        <f>SUM(J78:J80)</f>
        <v>257191</v>
      </c>
      <c r="L81" s="211">
        <f>SUM(L78:L80)</f>
        <v>257191.04000000001</v>
      </c>
      <c r="N81" s="224">
        <f>L81/J81</f>
        <v>1.0000001555264375</v>
      </c>
      <c r="O81" s="27"/>
      <c r="P81" s="61"/>
    </row>
    <row r="82" spans="1:16" ht="21" thickBot="1" x14ac:dyDescent="0.35">
      <c r="A82" s="150"/>
      <c r="B82" s="159"/>
      <c r="C82" s="5"/>
      <c r="D82" s="138" t="s">
        <v>95</v>
      </c>
      <c r="E82" s="5"/>
      <c r="F82" s="142"/>
      <c r="J82" s="159"/>
      <c r="L82" s="212"/>
      <c r="N82" s="159"/>
      <c r="O82" s="27"/>
      <c r="P82" s="61"/>
    </row>
    <row r="83" spans="1:16" ht="16.5" thickBot="1" x14ac:dyDescent="0.3">
      <c r="A83" s="16" t="s">
        <v>33</v>
      </c>
      <c r="B83" s="152">
        <f>SUM(B81,B74,B58)</f>
        <v>2430612</v>
      </c>
      <c r="J83" s="152">
        <f>SUM(J81,J74,J58)</f>
        <v>2855563</v>
      </c>
      <c r="L83" s="213">
        <f>SUM(L81,L74,L58)</f>
        <v>2225073.36</v>
      </c>
      <c r="N83" s="154">
        <f>L83/J83</f>
        <v>0.77920653825532826</v>
      </c>
      <c r="O83" s="29"/>
    </row>
    <row r="84" spans="1:16" ht="15.75" x14ac:dyDescent="0.25">
      <c r="A84" s="14"/>
      <c r="B84" s="39"/>
      <c r="J84" s="39"/>
      <c r="L84" s="214"/>
      <c r="N84" s="39"/>
      <c r="O84" s="29"/>
    </row>
    <row r="85" spans="1:16" ht="15.75" x14ac:dyDescent="0.25">
      <c r="A85" s="14"/>
      <c r="B85" s="39"/>
      <c r="D85" s="67">
        <v>143153</v>
      </c>
      <c r="F85" s="68">
        <v>117798.43</v>
      </c>
      <c r="H85" s="69">
        <f>F85/D85</f>
        <v>0.8228848155470021</v>
      </c>
      <c r="J85" s="39"/>
      <c r="L85" s="214"/>
      <c r="N85" s="39"/>
      <c r="O85" s="29"/>
    </row>
    <row r="86" spans="1:16" ht="20.25" x14ac:dyDescent="0.3">
      <c r="A86" s="42" t="s">
        <v>13</v>
      </c>
      <c r="B86" s="138" t="s">
        <v>193</v>
      </c>
      <c r="C86" s="5"/>
      <c r="D86" s="138" t="s">
        <v>93</v>
      </c>
      <c r="E86" s="5"/>
      <c r="F86" s="142" t="s">
        <v>94</v>
      </c>
      <c r="G86" s="5"/>
      <c r="H86" s="49"/>
      <c r="I86" s="5"/>
      <c r="J86" s="138" t="s">
        <v>93</v>
      </c>
      <c r="K86" s="5"/>
      <c r="L86" s="197" t="s">
        <v>94</v>
      </c>
      <c r="M86" s="5"/>
      <c r="N86" s="138"/>
      <c r="O86" s="43"/>
      <c r="P86" s="89" t="s">
        <v>57</v>
      </c>
    </row>
    <row r="87" spans="1:16" ht="20.25" x14ac:dyDescent="0.3">
      <c r="A87" s="17"/>
      <c r="B87" s="138" t="s">
        <v>58</v>
      </c>
      <c r="C87" s="5"/>
      <c r="D87" s="138" t="s">
        <v>95</v>
      </c>
      <c r="E87" s="5"/>
      <c r="F87" s="142"/>
      <c r="G87" s="5"/>
      <c r="H87" s="49"/>
      <c r="I87" s="5"/>
      <c r="J87" s="138" t="s">
        <v>155</v>
      </c>
      <c r="K87" s="5"/>
      <c r="L87" s="197" t="s">
        <v>154</v>
      </c>
      <c r="M87" s="5"/>
      <c r="N87" s="138" t="s">
        <v>156</v>
      </c>
      <c r="O87" s="42"/>
      <c r="P87" s="90" t="s">
        <v>58</v>
      </c>
    </row>
    <row r="88" spans="1:16" ht="15.75" x14ac:dyDescent="0.25">
      <c r="A88" s="17"/>
      <c r="B88" s="32" t="s">
        <v>48</v>
      </c>
      <c r="D88" s="32" t="s">
        <v>48</v>
      </c>
      <c r="F88" s="32" t="s">
        <v>48</v>
      </c>
      <c r="H88" s="50" t="s">
        <v>52</v>
      </c>
      <c r="J88" s="32" t="s">
        <v>48</v>
      </c>
      <c r="L88" s="198" t="s">
        <v>48</v>
      </c>
      <c r="N88" s="32"/>
      <c r="O88" s="91" t="s">
        <v>85</v>
      </c>
    </row>
    <row r="89" spans="1:16" ht="15.75" x14ac:dyDescent="0.25">
      <c r="A89" s="11" t="s">
        <v>14</v>
      </c>
      <c r="B89" s="32"/>
      <c r="D89" s="32"/>
      <c r="F89" s="32"/>
      <c r="H89" s="50"/>
      <c r="J89" s="32"/>
      <c r="L89" s="198"/>
      <c r="N89" s="32"/>
      <c r="O89" s="91"/>
    </row>
    <row r="90" spans="1:16" x14ac:dyDescent="0.2">
      <c r="A90" s="11" t="s">
        <v>185</v>
      </c>
      <c r="D90" s="67">
        <v>11400</v>
      </c>
      <c r="F90" s="68">
        <v>9751.65</v>
      </c>
      <c r="H90" s="69">
        <f t="shared" ref="H90:H99" si="3">F90/D90</f>
        <v>0.85540789473684209</v>
      </c>
      <c r="O90" s="24"/>
    </row>
    <row r="91" spans="1:16" x14ac:dyDescent="0.2">
      <c r="A91" s="148" t="s">
        <v>126</v>
      </c>
      <c r="B91" s="67">
        <v>174870</v>
      </c>
      <c r="D91" s="67">
        <v>2550</v>
      </c>
      <c r="F91" s="68">
        <v>1877.91</v>
      </c>
      <c r="H91" s="69">
        <f t="shared" si="3"/>
        <v>0.73643529411764708</v>
      </c>
      <c r="J91" s="67">
        <v>171610</v>
      </c>
      <c r="L91" s="201">
        <v>121633.5</v>
      </c>
      <c r="N91" s="74">
        <f t="shared" ref="N91:N97" si="4">L91/J91</f>
        <v>0.70877862595419849</v>
      </c>
      <c r="O91" s="70">
        <v>41</v>
      </c>
      <c r="P91" s="104" t="s">
        <v>59</v>
      </c>
    </row>
    <row r="92" spans="1:16" x14ac:dyDescent="0.2">
      <c r="A92" s="140" t="s">
        <v>127</v>
      </c>
      <c r="B92" s="67">
        <v>31630</v>
      </c>
      <c r="D92" s="67">
        <v>27850</v>
      </c>
      <c r="F92" s="68">
        <v>21466.05</v>
      </c>
      <c r="H92" s="69">
        <f t="shared" si="3"/>
        <v>0.77077378815080788</v>
      </c>
      <c r="J92" s="67">
        <v>31630</v>
      </c>
      <c r="L92" s="201">
        <v>22120.73</v>
      </c>
      <c r="N92" s="74">
        <f t="shared" si="4"/>
        <v>0.69935915270312987</v>
      </c>
      <c r="O92" s="70">
        <v>41</v>
      </c>
      <c r="P92" s="104" t="s">
        <v>59</v>
      </c>
    </row>
    <row r="93" spans="1:16" x14ac:dyDescent="0.2">
      <c r="A93" s="140" t="s">
        <v>128</v>
      </c>
      <c r="B93" s="67">
        <v>7500</v>
      </c>
      <c r="D93" s="67">
        <v>1900</v>
      </c>
      <c r="F93" s="68">
        <v>1351.9</v>
      </c>
      <c r="H93" s="69">
        <f t="shared" si="3"/>
        <v>0.71152631578947378</v>
      </c>
      <c r="J93" s="67">
        <v>7500</v>
      </c>
      <c r="L93" s="201">
        <v>3570</v>
      </c>
      <c r="N93" s="74">
        <f t="shared" si="4"/>
        <v>0.47599999999999998</v>
      </c>
      <c r="O93" s="70">
        <v>41</v>
      </c>
      <c r="P93" s="104" t="s">
        <v>59</v>
      </c>
    </row>
    <row r="94" spans="1:16" x14ac:dyDescent="0.2">
      <c r="A94" s="140" t="s">
        <v>129</v>
      </c>
      <c r="B94" s="67">
        <v>8950</v>
      </c>
      <c r="D94" s="67">
        <v>5250</v>
      </c>
      <c r="F94" s="68">
        <v>4553.6000000000004</v>
      </c>
      <c r="H94" s="69">
        <f t="shared" si="3"/>
        <v>0.86735238095238099</v>
      </c>
      <c r="J94" s="67">
        <v>8950</v>
      </c>
      <c r="L94" s="201">
        <v>5446.91</v>
      </c>
      <c r="N94" s="74">
        <f t="shared" si="4"/>
        <v>0.6085932960893855</v>
      </c>
      <c r="O94" s="70">
        <v>41</v>
      </c>
      <c r="P94" s="104" t="s">
        <v>59</v>
      </c>
    </row>
    <row r="95" spans="1:16" x14ac:dyDescent="0.2">
      <c r="A95" s="140" t="s">
        <v>130</v>
      </c>
      <c r="B95" s="67">
        <v>14420</v>
      </c>
      <c r="D95" s="67">
        <v>1950</v>
      </c>
      <c r="F95" s="68">
        <v>1457.63</v>
      </c>
      <c r="H95" s="69">
        <f t="shared" si="3"/>
        <v>0.7475025641025641</v>
      </c>
      <c r="J95" s="67">
        <v>14094</v>
      </c>
      <c r="L95" s="201">
        <v>10224.6</v>
      </c>
      <c r="N95" s="74">
        <f t="shared" si="4"/>
        <v>0.72545764154959558</v>
      </c>
      <c r="O95" s="70">
        <v>41</v>
      </c>
      <c r="P95" s="104" t="s">
        <v>59</v>
      </c>
    </row>
    <row r="96" spans="1:16" x14ac:dyDescent="0.2">
      <c r="A96" s="140" t="s">
        <v>131</v>
      </c>
      <c r="B96" s="67">
        <v>58890</v>
      </c>
      <c r="D96" s="67">
        <v>9150</v>
      </c>
      <c r="F96" s="68">
        <v>7279.71</v>
      </c>
      <c r="H96" s="69">
        <f t="shared" si="3"/>
        <v>0.79559672131147541</v>
      </c>
      <c r="J96" s="67">
        <v>58078</v>
      </c>
      <c r="L96" s="201">
        <v>38390.949999999997</v>
      </c>
      <c r="N96" s="74">
        <f t="shared" si="4"/>
        <v>0.66102396776748507</v>
      </c>
      <c r="O96" s="70">
        <v>41</v>
      </c>
      <c r="P96" s="104" t="s">
        <v>59</v>
      </c>
    </row>
    <row r="97" spans="1:16" x14ac:dyDescent="0.2">
      <c r="A97" s="148" t="s">
        <v>132</v>
      </c>
      <c r="B97" s="67">
        <v>4000</v>
      </c>
      <c r="D97" s="67">
        <v>13000</v>
      </c>
      <c r="F97" s="68">
        <v>10889.86</v>
      </c>
      <c r="H97" s="69">
        <f t="shared" si="3"/>
        <v>0.83768153846153848</v>
      </c>
      <c r="J97" s="67">
        <v>4000</v>
      </c>
      <c r="L97" s="201">
        <v>2270.85</v>
      </c>
      <c r="N97" s="69">
        <f t="shared" si="4"/>
        <v>0.56771249999999995</v>
      </c>
      <c r="O97" s="70">
        <v>41</v>
      </c>
      <c r="P97" s="104" t="s">
        <v>59</v>
      </c>
    </row>
    <row r="98" spans="1:16" x14ac:dyDescent="0.2">
      <c r="O98" s="2"/>
    </row>
    <row r="99" spans="1:16" x14ac:dyDescent="0.2">
      <c r="A99" s="140" t="s">
        <v>133</v>
      </c>
      <c r="B99" s="67">
        <v>50</v>
      </c>
      <c r="D99" s="67">
        <v>7000</v>
      </c>
      <c r="F99" s="68">
        <v>3440</v>
      </c>
      <c r="H99" s="69">
        <f t="shared" si="3"/>
        <v>0.49142857142857144</v>
      </c>
      <c r="J99" s="67">
        <v>50</v>
      </c>
      <c r="L99" s="201">
        <v>51.7</v>
      </c>
      <c r="N99" s="69">
        <f t="shared" ref="N99" si="5">L99/J99</f>
        <v>1.034</v>
      </c>
      <c r="O99" s="70">
        <v>41</v>
      </c>
      <c r="P99" s="103" t="s">
        <v>60</v>
      </c>
    </row>
    <row r="100" spans="1:16" x14ac:dyDescent="0.2">
      <c r="D100" s="67">
        <v>0</v>
      </c>
      <c r="F100" s="68">
        <v>0</v>
      </c>
      <c r="H100" s="69"/>
      <c r="O100" s="2"/>
    </row>
    <row r="101" spans="1:16" x14ac:dyDescent="0.2">
      <c r="A101" s="140" t="s">
        <v>134</v>
      </c>
      <c r="B101" s="67">
        <v>11200</v>
      </c>
      <c r="D101" s="67">
        <v>13000</v>
      </c>
      <c r="F101" s="68">
        <v>7522.77</v>
      </c>
      <c r="H101" s="69">
        <f>F101/D101</f>
        <v>0.5786746153846154</v>
      </c>
      <c r="J101" s="67">
        <v>11200</v>
      </c>
      <c r="L101" s="201">
        <v>7423.27</v>
      </c>
      <c r="N101" s="69">
        <f t="shared" ref="N101" si="6">L101/J101</f>
        <v>0.6627919642857143</v>
      </c>
      <c r="O101" s="70">
        <v>41</v>
      </c>
      <c r="P101" s="103" t="s">
        <v>60</v>
      </c>
    </row>
    <row r="102" spans="1:16" x14ac:dyDescent="0.2">
      <c r="D102" s="67">
        <v>0</v>
      </c>
      <c r="F102" s="68">
        <v>554.41</v>
      </c>
      <c r="H102" s="69">
        <v>0</v>
      </c>
      <c r="O102" s="2"/>
    </row>
    <row r="103" spans="1:16" x14ac:dyDescent="0.2">
      <c r="A103" s="140" t="s">
        <v>135</v>
      </c>
      <c r="B103" s="67">
        <v>12200</v>
      </c>
      <c r="D103" s="67">
        <v>1300</v>
      </c>
      <c r="F103" s="68">
        <v>1127.1500000000001</v>
      </c>
      <c r="H103" s="69">
        <f>F103/D103</f>
        <v>0.86703846153846165</v>
      </c>
      <c r="J103" s="67">
        <v>12200</v>
      </c>
      <c r="L103" s="201">
        <v>7509.47</v>
      </c>
      <c r="N103" s="69">
        <f t="shared" ref="N103" si="7">L103/J103</f>
        <v>0.61553032786885253</v>
      </c>
      <c r="O103" s="70">
        <v>41</v>
      </c>
      <c r="P103" s="103" t="s">
        <v>60</v>
      </c>
    </row>
    <row r="104" spans="1:16" x14ac:dyDescent="0.2">
      <c r="D104" s="67">
        <v>60</v>
      </c>
      <c r="F104" s="68">
        <v>58.16</v>
      </c>
      <c r="H104" s="69">
        <f>F104/D104</f>
        <v>0.96933333333333327</v>
      </c>
      <c r="O104" s="2"/>
    </row>
    <row r="105" spans="1:16" x14ac:dyDescent="0.2">
      <c r="A105" s="140" t="s">
        <v>136</v>
      </c>
      <c r="B105" s="67">
        <v>3000</v>
      </c>
      <c r="J105" s="67">
        <v>3000</v>
      </c>
      <c r="L105" s="201">
        <v>1188.3399999999999</v>
      </c>
      <c r="N105" s="69">
        <f t="shared" ref="N105" si="8">L105/J105</f>
        <v>0.39611333333333332</v>
      </c>
      <c r="O105" s="70">
        <v>41</v>
      </c>
      <c r="P105" s="103" t="s">
        <v>60</v>
      </c>
    </row>
    <row r="106" spans="1:16" x14ac:dyDescent="0.2">
      <c r="D106" s="67">
        <v>4000</v>
      </c>
      <c r="F106" s="68">
        <v>1221.3900000000001</v>
      </c>
      <c r="H106" s="69">
        <f>F106/D106</f>
        <v>0.30534750000000005</v>
      </c>
      <c r="O106" s="2"/>
    </row>
    <row r="107" spans="1:16" x14ac:dyDescent="0.2">
      <c r="A107" s="140" t="s">
        <v>137</v>
      </c>
      <c r="B107" s="67">
        <v>6700</v>
      </c>
      <c r="J107" s="67">
        <v>7400</v>
      </c>
      <c r="L107" s="201">
        <v>5050.16</v>
      </c>
      <c r="N107" s="69">
        <f t="shared" ref="N107" si="9">L107/J107</f>
        <v>0.68245405405405402</v>
      </c>
      <c r="O107" s="70">
        <v>41</v>
      </c>
      <c r="P107" s="103" t="s">
        <v>60</v>
      </c>
    </row>
    <row r="108" spans="1:16" x14ac:dyDescent="0.2">
      <c r="D108" s="67">
        <v>7600</v>
      </c>
      <c r="F108" s="68">
        <v>7673.69</v>
      </c>
      <c r="H108" s="69">
        <f>F108/D108</f>
        <v>1.0096960526315788</v>
      </c>
      <c r="O108" s="2"/>
    </row>
    <row r="109" spans="1:16" x14ac:dyDescent="0.2">
      <c r="A109" s="140" t="s">
        <v>138</v>
      </c>
      <c r="B109" s="67">
        <v>8700</v>
      </c>
      <c r="D109" s="67">
        <v>3800</v>
      </c>
      <c r="F109" s="68">
        <v>1500</v>
      </c>
      <c r="H109" s="69">
        <v>0</v>
      </c>
      <c r="J109" s="67">
        <v>8700</v>
      </c>
      <c r="L109" s="201">
        <v>5768.07</v>
      </c>
      <c r="N109" s="69">
        <f t="shared" ref="N109" si="10">L109/J109</f>
        <v>0.66299655172413785</v>
      </c>
      <c r="O109" s="70">
        <v>41</v>
      </c>
      <c r="P109" s="103" t="s">
        <v>60</v>
      </c>
    </row>
    <row r="110" spans="1:16" x14ac:dyDescent="0.2">
      <c r="D110" s="67">
        <v>10700</v>
      </c>
      <c r="F110" s="68">
        <v>8538</v>
      </c>
      <c r="H110" s="69">
        <f>F110/D110</f>
        <v>0.79794392523364488</v>
      </c>
      <c r="O110" s="2"/>
    </row>
    <row r="111" spans="1:16" ht="15.75" thickBot="1" x14ac:dyDescent="0.25">
      <c r="A111" s="140" t="s">
        <v>139</v>
      </c>
      <c r="B111" s="67">
        <v>76550</v>
      </c>
      <c r="D111" s="67">
        <v>4979</v>
      </c>
      <c r="F111" s="68">
        <v>3996.74</v>
      </c>
      <c r="H111" s="69">
        <f>F111/D111</f>
        <v>0.8027194215705965</v>
      </c>
      <c r="J111" s="67">
        <v>77315</v>
      </c>
      <c r="L111" s="201">
        <v>46823.5</v>
      </c>
      <c r="N111" s="74">
        <f t="shared" ref="N111" si="11">L111/J111</f>
        <v>0.60561986677876223</v>
      </c>
      <c r="O111" s="70">
        <v>41</v>
      </c>
      <c r="P111" s="193" t="s">
        <v>148</v>
      </c>
    </row>
    <row r="112" spans="1:16" ht="16.5" thickBot="1" x14ac:dyDescent="0.3">
      <c r="A112" s="150" t="s">
        <v>29</v>
      </c>
      <c r="B112" s="92">
        <f>SUM(B91:B111)</f>
        <v>418660</v>
      </c>
      <c r="D112" s="92" t="e">
        <f>SUM(#REF!)</f>
        <v>#REF!</v>
      </c>
      <c r="F112" s="127" t="e">
        <f>SUM(#REF!)</f>
        <v>#REF!</v>
      </c>
      <c r="H112" s="126" t="e">
        <f>F112/D112</f>
        <v>#REF!</v>
      </c>
      <c r="J112" s="92">
        <f>SUM(J91:J111)</f>
        <v>415727</v>
      </c>
      <c r="L112" s="200">
        <f>SUM(L91:L111)</f>
        <v>277472.05000000005</v>
      </c>
      <c r="N112" s="126">
        <f>L112/J112</f>
        <v>0.66743812646279899</v>
      </c>
      <c r="O112" s="1"/>
    </row>
    <row r="113" spans="1:16" ht="15.75" x14ac:dyDescent="0.25">
      <c r="A113" s="150"/>
      <c r="B113" s="34"/>
      <c r="D113" s="34"/>
      <c r="F113" s="34"/>
      <c r="J113" s="34"/>
      <c r="L113" s="203"/>
      <c r="N113" s="34"/>
      <c r="O113" s="1"/>
    </row>
    <row r="114" spans="1:16" ht="15.75" x14ac:dyDescent="0.25">
      <c r="A114" s="11" t="s">
        <v>15</v>
      </c>
      <c r="D114" s="34"/>
      <c r="F114" s="34"/>
      <c r="O114" s="2"/>
    </row>
    <row r="115" spans="1:16" ht="16.5" thickBot="1" x14ac:dyDescent="0.3">
      <c r="A115" s="140" t="s">
        <v>139</v>
      </c>
      <c r="B115" s="67">
        <v>2400</v>
      </c>
      <c r="D115" s="34"/>
      <c r="F115" s="34"/>
      <c r="J115" s="67">
        <v>2850</v>
      </c>
      <c r="L115" s="201">
        <v>767.66</v>
      </c>
      <c r="N115" s="74">
        <f t="shared" ref="N115" si="12">L115/J115</f>
        <v>0.26935438596491229</v>
      </c>
      <c r="O115" s="70">
        <v>41</v>
      </c>
      <c r="P115" s="105" t="s">
        <v>61</v>
      </c>
    </row>
    <row r="116" spans="1:16" ht="16.5" thickBot="1" x14ac:dyDescent="0.3">
      <c r="A116" s="150" t="s">
        <v>29</v>
      </c>
      <c r="B116" s="92">
        <f>SUM(B115:B115)</f>
        <v>2400</v>
      </c>
      <c r="D116" s="67">
        <v>425</v>
      </c>
      <c r="F116" s="68">
        <v>328.8</v>
      </c>
      <c r="H116" s="74">
        <f t="shared" ref="H116:H122" si="13">F116/D116</f>
        <v>0.77364705882352947</v>
      </c>
      <c r="J116" s="92">
        <f>SUM(J115:J115)</f>
        <v>2850</v>
      </c>
      <c r="L116" s="200">
        <f>SUM(L115:L115)</f>
        <v>767.66</v>
      </c>
      <c r="N116" s="126">
        <f>L116/J116</f>
        <v>0.26935438596491229</v>
      </c>
      <c r="O116" s="1"/>
    </row>
    <row r="117" spans="1:16" ht="15.75" x14ac:dyDescent="0.25">
      <c r="A117" s="150"/>
      <c r="B117" s="34"/>
      <c r="D117" s="67">
        <v>50</v>
      </c>
      <c r="F117" s="68">
        <v>44.59</v>
      </c>
      <c r="H117" s="74">
        <f t="shared" si="13"/>
        <v>0.89180000000000004</v>
      </c>
      <c r="J117" s="34"/>
      <c r="L117" s="203"/>
      <c r="N117" s="34"/>
      <c r="O117" s="1"/>
    </row>
    <row r="118" spans="1:16" ht="15.75" x14ac:dyDescent="0.25">
      <c r="A118" s="12" t="s">
        <v>34</v>
      </c>
      <c r="B118" s="34"/>
      <c r="D118" s="67">
        <v>600</v>
      </c>
      <c r="F118" s="68">
        <v>460.33</v>
      </c>
      <c r="H118" s="74">
        <f t="shared" si="13"/>
        <v>0.76721666666666666</v>
      </c>
      <c r="J118" s="34"/>
      <c r="L118" s="203"/>
      <c r="N118" s="34"/>
      <c r="O118" s="1"/>
    </row>
    <row r="119" spans="1:16" ht="15.75" x14ac:dyDescent="0.25">
      <c r="A119" s="12" t="s">
        <v>35</v>
      </c>
      <c r="B119" s="34"/>
      <c r="D119" s="67">
        <v>35</v>
      </c>
      <c r="F119" s="68">
        <v>26.13</v>
      </c>
      <c r="H119" s="74">
        <f t="shared" si="13"/>
        <v>0.74657142857142855</v>
      </c>
      <c r="J119" s="34"/>
      <c r="L119" s="203"/>
      <c r="N119" s="34"/>
      <c r="O119" s="1"/>
    </row>
    <row r="120" spans="1:16" x14ac:dyDescent="0.2">
      <c r="A120" s="148" t="s">
        <v>140</v>
      </c>
      <c r="B120" s="67">
        <v>3650</v>
      </c>
      <c r="D120" s="67">
        <v>130</v>
      </c>
      <c r="F120" s="68">
        <v>98.62</v>
      </c>
      <c r="H120" s="74">
        <f t="shared" si="13"/>
        <v>0.75861538461538469</v>
      </c>
      <c r="J120" s="67">
        <v>3650</v>
      </c>
      <c r="L120" s="201">
        <v>2404.35</v>
      </c>
      <c r="N120" s="69">
        <f t="shared" ref="N120:N124" si="14">L120/J120</f>
        <v>0.65872602739726027</v>
      </c>
      <c r="O120" s="70">
        <v>111</v>
      </c>
      <c r="P120" s="108" t="s">
        <v>62</v>
      </c>
    </row>
    <row r="121" spans="1:16" x14ac:dyDescent="0.2">
      <c r="A121" s="148" t="s">
        <v>129</v>
      </c>
      <c r="B121" s="67">
        <v>384</v>
      </c>
      <c r="D121" s="67">
        <v>50</v>
      </c>
      <c r="F121" s="68">
        <v>32.86</v>
      </c>
      <c r="H121" s="74">
        <f t="shared" si="13"/>
        <v>0.65720000000000001</v>
      </c>
      <c r="J121" s="67">
        <v>384</v>
      </c>
      <c r="L121" s="201">
        <v>240.44</v>
      </c>
      <c r="N121" s="69">
        <f t="shared" si="14"/>
        <v>0.62614583333333329</v>
      </c>
      <c r="O121" s="70">
        <v>111</v>
      </c>
      <c r="P121" s="108" t="s">
        <v>62</v>
      </c>
    </row>
    <row r="122" spans="1:16" x14ac:dyDescent="0.2">
      <c r="A122" s="148" t="s">
        <v>131</v>
      </c>
      <c r="B122" s="67">
        <v>971</v>
      </c>
      <c r="D122" s="67">
        <v>199</v>
      </c>
      <c r="F122" s="68">
        <v>156.13999999999999</v>
      </c>
      <c r="H122" s="74">
        <f t="shared" si="13"/>
        <v>0.78462311557788933</v>
      </c>
      <c r="J122" s="67">
        <v>971</v>
      </c>
      <c r="L122" s="201">
        <v>599.79999999999995</v>
      </c>
      <c r="N122" s="69">
        <f t="shared" si="14"/>
        <v>0.61771369721936142</v>
      </c>
      <c r="O122" s="70">
        <v>111</v>
      </c>
      <c r="P122" s="108" t="s">
        <v>62</v>
      </c>
    </row>
    <row r="123" spans="1:16" x14ac:dyDescent="0.2">
      <c r="A123" s="148" t="s">
        <v>135</v>
      </c>
      <c r="B123" s="72">
        <v>258</v>
      </c>
      <c r="D123" s="67"/>
      <c r="F123" s="68"/>
      <c r="H123" s="74"/>
      <c r="J123" s="72">
        <v>258</v>
      </c>
      <c r="L123" s="204">
        <v>0</v>
      </c>
      <c r="N123" s="69">
        <f t="shared" si="14"/>
        <v>0</v>
      </c>
      <c r="O123" s="70">
        <v>111</v>
      </c>
      <c r="P123" s="108" t="s">
        <v>62</v>
      </c>
    </row>
    <row r="124" spans="1:16" s="6" customFormat="1" ht="15.75" thickBot="1" x14ac:dyDescent="0.25">
      <c r="A124" s="148" t="s">
        <v>139</v>
      </c>
      <c r="B124" s="72">
        <v>37</v>
      </c>
      <c r="C124" s="48"/>
      <c r="D124" s="67">
        <v>0</v>
      </c>
      <c r="E124" s="48"/>
      <c r="F124" s="68">
        <v>0</v>
      </c>
      <c r="G124" s="48"/>
      <c r="H124" s="74">
        <v>0</v>
      </c>
      <c r="I124" s="3"/>
      <c r="J124" s="72">
        <v>37</v>
      </c>
      <c r="K124" s="3"/>
      <c r="L124" s="204">
        <v>22.27</v>
      </c>
      <c r="M124" s="3"/>
      <c r="N124" s="69">
        <f t="shared" si="14"/>
        <v>0.60189189189189185</v>
      </c>
      <c r="O124" s="70">
        <v>111</v>
      </c>
      <c r="P124" s="108" t="s">
        <v>62</v>
      </c>
    </row>
    <row r="125" spans="1:16" s="6" customFormat="1" ht="16.5" thickBot="1" x14ac:dyDescent="0.3">
      <c r="A125" s="150" t="s">
        <v>29</v>
      </c>
      <c r="B125" s="92">
        <f>SUM(B120:B124)</f>
        <v>5300</v>
      </c>
      <c r="C125" s="48"/>
      <c r="D125" s="67">
        <v>46</v>
      </c>
      <c r="E125" s="48"/>
      <c r="F125" s="68">
        <v>45.56</v>
      </c>
      <c r="G125" s="48"/>
      <c r="H125" s="74">
        <v>0</v>
      </c>
      <c r="I125" s="3"/>
      <c r="J125" s="92">
        <f>SUM(J120:J124)</f>
        <v>5300</v>
      </c>
      <c r="K125" s="3"/>
      <c r="L125" s="200">
        <f>SUM(L120:L124)</f>
        <v>3266.86</v>
      </c>
      <c r="M125" s="3"/>
      <c r="N125" s="126">
        <f>L125/J125</f>
        <v>0.61638867924528307</v>
      </c>
      <c r="O125" s="1"/>
      <c r="P125" s="60"/>
    </row>
    <row r="126" spans="1:16" s="6" customFormat="1" x14ac:dyDescent="0.2">
      <c r="A126" s="150"/>
      <c r="B126" s="33"/>
      <c r="C126" s="48"/>
      <c r="D126" s="67">
        <v>0</v>
      </c>
      <c r="E126" s="48"/>
      <c r="F126" s="68">
        <v>0</v>
      </c>
      <c r="G126" s="48"/>
      <c r="H126" s="74">
        <v>0</v>
      </c>
      <c r="I126" s="3"/>
      <c r="J126" s="33"/>
      <c r="K126" s="3"/>
      <c r="L126" s="199"/>
      <c r="M126" s="3"/>
      <c r="N126" s="33"/>
      <c r="O126" s="2"/>
      <c r="P126" s="60"/>
    </row>
    <row r="127" spans="1:16" s="6" customFormat="1" x14ac:dyDescent="0.2">
      <c r="A127" s="18" t="s">
        <v>159</v>
      </c>
      <c r="B127" s="134"/>
      <c r="C127" s="48"/>
      <c r="D127" s="67">
        <v>0</v>
      </c>
      <c r="E127" s="48"/>
      <c r="F127" s="68">
        <v>0</v>
      </c>
      <c r="G127" s="48"/>
      <c r="H127" s="74">
        <v>0</v>
      </c>
      <c r="I127" s="3"/>
      <c r="J127" s="134"/>
      <c r="K127" s="3"/>
      <c r="L127" s="215"/>
      <c r="M127" s="3"/>
      <c r="N127" s="134"/>
      <c r="O127" s="2"/>
      <c r="P127" s="135"/>
    </row>
    <row r="128" spans="1:16" s="6" customFormat="1" x14ac:dyDescent="0.2">
      <c r="A128" s="148" t="s">
        <v>128</v>
      </c>
      <c r="B128" s="67">
        <v>0</v>
      </c>
      <c r="C128" s="48"/>
      <c r="D128" s="67">
        <v>0</v>
      </c>
      <c r="E128" s="48"/>
      <c r="F128" s="68">
        <v>0</v>
      </c>
      <c r="G128" s="48"/>
      <c r="H128" s="74">
        <v>0</v>
      </c>
      <c r="I128" s="3"/>
      <c r="J128" s="67">
        <v>140</v>
      </c>
      <c r="K128" s="3"/>
      <c r="L128" s="201">
        <v>140</v>
      </c>
      <c r="M128" s="3"/>
      <c r="N128" s="69">
        <f t="shared" ref="N128" si="15">L128/J128</f>
        <v>1</v>
      </c>
      <c r="O128" s="70">
        <v>111</v>
      </c>
      <c r="P128" s="137" t="s">
        <v>88</v>
      </c>
    </row>
    <row r="129" spans="1:16" s="6" customFormat="1" x14ac:dyDescent="0.2">
      <c r="A129" s="148" t="s">
        <v>141</v>
      </c>
      <c r="B129" s="67">
        <v>0</v>
      </c>
      <c r="C129" s="48"/>
      <c r="D129" s="67">
        <v>0</v>
      </c>
      <c r="E129" s="48"/>
      <c r="F129" s="68">
        <v>0</v>
      </c>
      <c r="G129" s="48"/>
      <c r="H129" s="74">
        <v>0</v>
      </c>
      <c r="I129" s="3"/>
      <c r="J129" s="67">
        <v>21</v>
      </c>
      <c r="K129" s="3"/>
      <c r="L129" s="201">
        <v>20.6</v>
      </c>
      <c r="M129" s="3"/>
      <c r="N129" s="69">
        <f t="shared" ref="N129:N136" si="16">L129/J129</f>
        <v>0.98095238095238102</v>
      </c>
      <c r="O129" s="70">
        <v>111</v>
      </c>
      <c r="P129" s="137" t="s">
        <v>88</v>
      </c>
    </row>
    <row r="130" spans="1:16" s="6" customFormat="1" ht="15.75" thickBot="1" x14ac:dyDescent="0.25">
      <c r="A130" s="148" t="s">
        <v>142</v>
      </c>
      <c r="B130" s="67">
        <v>0</v>
      </c>
      <c r="C130" s="48"/>
      <c r="D130" s="67">
        <v>3583</v>
      </c>
      <c r="E130" s="48"/>
      <c r="F130" s="68">
        <v>3583.44</v>
      </c>
      <c r="G130" s="48"/>
      <c r="H130" s="74">
        <v>0</v>
      </c>
      <c r="I130" s="3"/>
      <c r="J130" s="67">
        <v>8</v>
      </c>
      <c r="K130" s="3"/>
      <c r="L130" s="201">
        <v>7.51</v>
      </c>
      <c r="M130" s="3"/>
      <c r="N130" s="69">
        <f t="shared" si="16"/>
        <v>0.93874999999999997</v>
      </c>
      <c r="O130" s="70">
        <v>111</v>
      </c>
      <c r="P130" s="137" t="s">
        <v>88</v>
      </c>
    </row>
    <row r="131" spans="1:16" ht="16.5" thickBot="1" x14ac:dyDescent="0.3">
      <c r="A131" s="148" t="s">
        <v>131</v>
      </c>
      <c r="B131" s="67">
        <v>0</v>
      </c>
      <c r="D131" s="92">
        <f>SUM(D124:D130)</f>
        <v>3629</v>
      </c>
      <c r="F131" s="127">
        <f>SUM(F124:F130)</f>
        <v>3629</v>
      </c>
      <c r="H131" s="126">
        <v>0</v>
      </c>
      <c r="J131" s="67">
        <v>111</v>
      </c>
      <c r="L131" s="201">
        <v>109.22</v>
      </c>
      <c r="N131" s="69">
        <f t="shared" si="16"/>
        <v>0.98396396396396391</v>
      </c>
      <c r="O131" s="70">
        <v>111</v>
      </c>
      <c r="P131" s="137" t="s">
        <v>88</v>
      </c>
    </row>
    <row r="132" spans="1:16" ht="15.75" x14ac:dyDescent="0.25">
      <c r="A132" s="148" t="s">
        <v>160</v>
      </c>
      <c r="B132" s="67">
        <v>0</v>
      </c>
      <c r="D132" s="143"/>
      <c r="F132" s="163"/>
      <c r="H132" s="145"/>
      <c r="J132" s="67">
        <v>197</v>
      </c>
      <c r="L132" s="201">
        <v>151.19999999999999</v>
      </c>
      <c r="N132" s="69">
        <f t="shared" si="16"/>
        <v>0.76751269035532987</v>
      </c>
      <c r="O132" s="70">
        <v>111</v>
      </c>
      <c r="P132" s="137" t="s">
        <v>88</v>
      </c>
    </row>
    <row r="133" spans="1:16" ht="15.75" x14ac:dyDescent="0.25">
      <c r="A133" s="148" t="s">
        <v>135</v>
      </c>
      <c r="B133" s="67">
        <v>0</v>
      </c>
      <c r="D133" s="143"/>
      <c r="F133" s="163"/>
      <c r="H133" s="145"/>
      <c r="J133" s="67">
        <v>181</v>
      </c>
      <c r="L133" s="201">
        <v>180.51</v>
      </c>
      <c r="N133" s="69">
        <f t="shared" si="16"/>
        <v>0.99729281767955791</v>
      </c>
      <c r="O133" s="70">
        <v>111</v>
      </c>
      <c r="P133" s="137" t="s">
        <v>88</v>
      </c>
    </row>
    <row r="134" spans="1:16" x14ac:dyDescent="0.2">
      <c r="A134" s="148" t="s">
        <v>136</v>
      </c>
      <c r="B134" s="67">
        <v>0</v>
      </c>
      <c r="J134" s="67">
        <v>40</v>
      </c>
      <c r="L134" s="201">
        <v>40</v>
      </c>
      <c r="N134" s="69">
        <f t="shared" si="16"/>
        <v>1</v>
      </c>
      <c r="O134" s="70">
        <v>111</v>
      </c>
      <c r="P134" s="137" t="s">
        <v>88</v>
      </c>
    </row>
    <row r="135" spans="1:16" x14ac:dyDescent="0.2">
      <c r="A135" s="148" t="s">
        <v>138</v>
      </c>
      <c r="B135" s="67">
        <v>0</v>
      </c>
      <c r="D135" s="67">
        <v>66</v>
      </c>
      <c r="F135" s="68">
        <v>0</v>
      </c>
      <c r="H135" s="74">
        <f t="shared" ref="H135:H144" si="17">F135/D135</f>
        <v>0</v>
      </c>
      <c r="J135" s="67">
        <v>60</v>
      </c>
      <c r="L135" s="201">
        <v>60</v>
      </c>
      <c r="N135" s="69">
        <f t="shared" si="16"/>
        <v>1</v>
      </c>
      <c r="O135" s="70">
        <v>111</v>
      </c>
      <c r="P135" s="137" t="s">
        <v>88</v>
      </c>
    </row>
    <row r="136" spans="1:16" ht="15.75" thickBot="1" x14ac:dyDescent="0.25">
      <c r="A136" s="148" t="s">
        <v>139</v>
      </c>
      <c r="B136" s="67">
        <v>0</v>
      </c>
      <c r="D136" s="67">
        <v>4450</v>
      </c>
      <c r="F136" s="68">
        <v>3788.01</v>
      </c>
      <c r="H136" s="74">
        <f t="shared" si="17"/>
        <v>0.85123820224719104</v>
      </c>
      <c r="J136" s="67">
        <v>2197</v>
      </c>
      <c r="L136" s="201">
        <v>2171.5</v>
      </c>
      <c r="N136" s="69">
        <f t="shared" si="16"/>
        <v>0.9883932635411925</v>
      </c>
      <c r="O136" s="70">
        <v>111</v>
      </c>
      <c r="P136" s="137" t="s">
        <v>88</v>
      </c>
    </row>
    <row r="137" spans="1:16" ht="16.5" thickBot="1" x14ac:dyDescent="0.3">
      <c r="A137" s="150" t="s">
        <v>29</v>
      </c>
      <c r="B137" s="92">
        <f>SUM(B129:B136)</f>
        <v>0</v>
      </c>
      <c r="D137" s="67">
        <v>1050</v>
      </c>
      <c r="F137" s="68">
        <v>989.02</v>
      </c>
      <c r="H137" s="74">
        <f t="shared" si="17"/>
        <v>0.9419238095238095</v>
      </c>
      <c r="J137" s="92">
        <f>SUM(J128:J136)</f>
        <v>2955</v>
      </c>
      <c r="L137" s="200">
        <f>SUM(L128:L136)</f>
        <v>2880.54</v>
      </c>
      <c r="N137" s="126">
        <f>L137/J137</f>
        <v>0.97480203045685276</v>
      </c>
      <c r="O137" s="1"/>
    </row>
    <row r="138" spans="1:16" ht="15.75" x14ac:dyDescent="0.25">
      <c r="A138" s="150"/>
      <c r="B138" s="143"/>
      <c r="D138" s="67">
        <v>1945</v>
      </c>
      <c r="F138" s="68">
        <v>1410.6</v>
      </c>
      <c r="H138" s="74">
        <f t="shared" si="17"/>
        <v>0.72524421593830335</v>
      </c>
      <c r="J138" s="143"/>
      <c r="L138" s="209"/>
      <c r="N138" s="143"/>
      <c r="O138" s="1"/>
    </row>
    <row r="139" spans="1:16" x14ac:dyDescent="0.2">
      <c r="A139" s="11" t="s">
        <v>16</v>
      </c>
      <c r="D139" s="67">
        <v>1000</v>
      </c>
      <c r="F139" s="68">
        <v>576</v>
      </c>
      <c r="H139" s="74">
        <f t="shared" si="17"/>
        <v>0.57599999999999996</v>
      </c>
      <c r="O139" s="2" t="s">
        <v>40</v>
      </c>
    </row>
    <row r="140" spans="1:16" x14ac:dyDescent="0.2">
      <c r="A140" s="11" t="s">
        <v>186</v>
      </c>
      <c r="D140" s="67">
        <v>1328</v>
      </c>
      <c r="F140" s="68">
        <v>1247.28</v>
      </c>
      <c r="H140" s="74">
        <f t="shared" si="17"/>
        <v>0.93921686746987953</v>
      </c>
      <c r="O140" s="2"/>
    </row>
    <row r="141" spans="1:16" x14ac:dyDescent="0.2">
      <c r="A141" s="140" t="s">
        <v>143</v>
      </c>
      <c r="B141" s="67">
        <v>4500</v>
      </c>
      <c r="D141" s="67">
        <v>664</v>
      </c>
      <c r="F141" s="68">
        <v>0</v>
      </c>
      <c r="H141" s="74">
        <f t="shared" si="17"/>
        <v>0</v>
      </c>
      <c r="J141" s="67">
        <v>4500</v>
      </c>
      <c r="L141" s="201">
        <v>3133.94</v>
      </c>
      <c r="N141" s="69">
        <f t="shared" ref="N141:N146" si="18">L141/J141</f>
        <v>0.69643111111111111</v>
      </c>
      <c r="O141" s="70">
        <v>41</v>
      </c>
      <c r="P141" s="107" t="s">
        <v>63</v>
      </c>
    </row>
    <row r="142" spans="1:16" x14ac:dyDescent="0.2">
      <c r="A142" s="140" t="s">
        <v>135</v>
      </c>
      <c r="B142" s="67">
        <v>2600</v>
      </c>
      <c r="D142" s="67">
        <v>7</v>
      </c>
      <c r="F142" s="68">
        <v>14</v>
      </c>
      <c r="H142" s="74">
        <v>0</v>
      </c>
      <c r="J142" s="67">
        <v>6800</v>
      </c>
      <c r="L142" s="201">
        <v>6343.11</v>
      </c>
      <c r="N142" s="69">
        <f t="shared" si="18"/>
        <v>0.93281029411764704</v>
      </c>
      <c r="O142" s="70" t="s">
        <v>203</v>
      </c>
      <c r="P142" s="107" t="s">
        <v>63</v>
      </c>
    </row>
    <row r="143" spans="1:16" ht="15.75" thickBot="1" x14ac:dyDescent="0.25">
      <c r="A143" s="140" t="s">
        <v>136</v>
      </c>
      <c r="B143" s="67">
        <v>4900</v>
      </c>
      <c r="D143" s="67">
        <v>180</v>
      </c>
      <c r="F143" s="68">
        <v>0</v>
      </c>
      <c r="H143" s="74">
        <f t="shared" si="17"/>
        <v>0</v>
      </c>
      <c r="J143" s="67">
        <v>4900</v>
      </c>
      <c r="L143" s="201">
        <v>2559.1799999999998</v>
      </c>
      <c r="N143" s="69">
        <f t="shared" si="18"/>
        <v>0.52228163265306116</v>
      </c>
      <c r="O143" s="70">
        <v>41</v>
      </c>
      <c r="P143" s="107" t="s">
        <v>63</v>
      </c>
    </row>
    <row r="144" spans="1:16" ht="15.75" hidden="1" thickBot="1" x14ac:dyDescent="0.25">
      <c r="A144" s="140" t="s">
        <v>137</v>
      </c>
      <c r="B144" s="67">
        <v>0</v>
      </c>
      <c r="C144" s="4"/>
      <c r="D144" s="72">
        <v>664</v>
      </c>
      <c r="E144" s="4"/>
      <c r="F144" s="73">
        <v>400</v>
      </c>
      <c r="G144" s="4"/>
      <c r="H144" s="74">
        <f t="shared" si="17"/>
        <v>0.60240963855421692</v>
      </c>
      <c r="I144" s="4"/>
      <c r="J144" s="67">
        <v>0</v>
      </c>
      <c r="K144" s="4"/>
      <c r="L144" s="201">
        <v>0</v>
      </c>
      <c r="M144" s="4"/>
      <c r="N144" s="69">
        <v>0</v>
      </c>
      <c r="O144" s="70">
        <v>41</v>
      </c>
      <c r="P144" s="107" t="s">
        <v>63</v>
      </c>
    </row>
    <row r="145" spans="1:16" ht="16.5" thickBot="1" x14ac:dyDescent="0.3">
      <c r="A145" s="140" t="s">
        <v>139</v>
      </c>
      <c r="B145" s="67">
        <v>1300</v>
      </c>
      <c r="D145" s="92">
        <f>SUM(D135:D144)</f>
        <v>11354</v>
      </c>
      <c r="F145" s="127">
        <f>SUM(F135:F144)</f>
        <v>8424.91</v>
      </c>
      <c r="H145" s="126">
        <f t="shared" ref="H145:H150" si="19">F145/D145</f>
        <v>0.74202131407433503</v>
      </c>
      <c r="J145" s="67">
        <v>1300</v>
      </c>
      <c r="L145" s="201">
        <v>397.02</v>
      </c>
      <c r="N145" s="69">
        <f t="shared" si="18"/>
        <v>0.3054</v>
      </c>
      <c r="O145" s="70">
        <v>41</v>
      </c>
      <c r="P145" s="107" t="s">
        <v>63</v>
      </c>
    </row>
    <row r="146" spans="1:16" ht="15.75" thickBot="1" x14ac:dyDescent="0.25">
      <c r="A146" s="140" t="s">
        <v>144</v>
      </c>
      <c r="B146" s="72">
        <v>660</v>
      </c>
      <c r="D146" s="75">
        <v>4000</v>
      </c>
      <c r="F146" s="68">
        <v>1664.67</v>
      </c>
      <c r="H146" s="74">
        <f t="shared" si="19"/>
        <v>0.41616750000000002</v>
      </c>
      <c r="J146" s="72">
        <v>660</v>
      </c>
      <c r="L146" s="204">
        <v>660</v>
      </c>
      <c r="N146" s="69">
        <f t="shared" si="18"/>
        <v>1</v>
      </c>
      <c r="O146" s="70">
        <v>41</v>
      </c>
      <c r="P146" s="107" t="s">
        <v>63</v>
      </c>
    </row>
    <row r="147" spans="1:16" ht="16.5" thickBot="1" x14ac:dyDescent="0.3">
      <c r="A147" s="150" t="s">
        <v>29</v>
      </c>
      <c r="B147" s="92">
        <f>SUM(B141:B146)</f>
        <v>13960</v>
      </c>
      <c r="D147" s="67">
        <v>1660</v>
      </c>
      <c r="F147" s="68">
        <v>315.13</v>
      </c>
      <c r="H147" s="74">
        <f t="shared" si="19"/>
        <v>0.18983734939759037</v>
      </c>
      <c r="J147" s="92">
        <f>SUM(J141:J146)</f>
        <v>18160</v>
      </c>
      <c r="L147" s="200">
        <f>SUM(L141:L146)</f>
        <v>13093.25</v>
      </c>
      <c r="N147" s="126">
        <f>L147/J147</f>
        <v>0.72099394273127748</v>
      </c>
      <c r="O147" s="1"/>
    </row>
    <row r="148" spans="1:16" x14ac:dyDescent="0.2">
      <c r="D148" s="67">
        <v>3000</v>
      </c>
      <c r="F148" s="68">
        <v>649.84</v>
      </c>
      <c r="H148" s="74">
        <f t="shared" si="19"/>
        <v>0.21661333333333335</v>
      </c>
      <c r="O148" s="2"/>
    </row>
    <row r="149" spans="1:16" ht="15.75" thickBot="1" x14ac:dyDescent="0.25">
      <c r="A149" s="11" t="s">
        <v>17</v>
      </c>
      <c r="C149" s="4"/>
      <c r="D149" s="72">
        <v>90000</v>
      </c>
      <c r="E149" s="4"/>
      <c r="F149" s="73">
        <v>69966.36</v>
      </c>
      <c r="G149" s="4"/>
      <c r="H149" s="74">
        <f t="shared" si="19"/>
        <v>0.77740399999999998</v>
      </c>
      <c r="I149" s="4"/>
      <c r="K149" s="4"/>
      <c r="M149" s="4"/>
      <c r="O149" s="2"/>
    </row>
    <row r="150" spans="1:16" ht="16.5" thickBot="1" x14ac:dyDescent="0.3">
      <c r="A150" s="11" t="s">
        <v>97</v>
      </c>
      <c r="D150" s="92">
        <f>SUM(D146:D149)</f>
        <v>98660</v>
      </c>
      <c r="F150" s="127">
        <f>SUM(F146:F149)</f>
        <v>72596</v>
      </c>
      <c r="H150" s="126">
        <f t="shared" si="19"/>
        <v>0.73581998783701597</v>
      </c>
      <c r="O150" s="2"/>
    </row>
    <row r="151" spans="1:16" ht="15.75" x14ac:dyDescent="0.25">
      <c r="A151" s="148" t="s">
        <v>129</v>
      </c>
      <c r="B151" s="67">
        <v>270</v>
      </c>
      <c r="D151" s="34"/>
      <c r="F151" s="34"/>
      <c r="J151" s="67">
        <v>270</v>
      </c>
      <c r="L151" s="201">
        <v>14.75</v>
      </c>
      <c r="N151" s="69">
        <f t="shared" ref="N151:N157" si="20">L151/J151</f>
        <v>5.4629629629629632E-2</v>
      </c>
      <c r="O151" s="70">
        <v>41</v>
      </c>
      <c r="P151" s="112" t="s">
        <v>64</v>
      </c>
    </row>
    <row r="152" spans="1:16" ht="15.75" x14ac:dyDescent="0.25">
      <c r="A152" s="148" t="s">
        <v>142</v>
      </c>
      <c r="B152" s="67">
        <v>270</v>
      </c>
      <c r="D152" s="34"/>
      <c r="F152" s="34"/>
      <c r="J152" s="67">
        <v>270</v>
      </c>
      <c r="L152" s="201">
        <v>29.5</v>
      </c>
      <c r="N152" s="69">
        <f t="shared" ref="N152" si="21">L152/J152</f>
        <v>0.10925925925925926</v>
      </c>
      <c r="O152" s="70">
        <v>41</v>
      </c>
      <c r="P152" s="112" t="s">
        <v>64</v>
      </c>
    </row>
    <row r="153" spans="1:16" x14ac:dyDescent="0.2">
      <c r="A153" s="140" t="s">
        <v>131</v>
      </c>
      <c r="B153" s="67">
        <v>710</v>
      </c>
      <c r="J153" s="67">
        <v>710</v>
      </c>
      <c r="L153" s="201">
        <v>99.75</v>
      </c>
      <c r="N153" s="69">
        <f t="shared" si="20"/>
        <v>0.14049295774647888</v>
      </c>
      <c r="O153" s="70">
        <v>41</v>
      </c>
      <c r="P153" s="112" t="s">
        <v>64</v>
      </c>
    </row>
    <row r="154" spans="1:16" x14ac:dyDescent="0.2">
      <c r="A154" s="140" t="s">
        <v>135</v>
      </c>
      <c r="B154" s="75">
        <v>3500</v>
      </c>
      <c r="D154" s="67">
        <v>2000</v>
      </c>
      <c r="F154" s="68">
        <v>2155.85</v>
      </c>
      <c r="H154" s="74">
        <f>F154/D154</f>
        <v>1.077925</v>
      </c>
      <c r="J154" s="75">
        <v>3500</v>
      </c>
      <c r="L154" s="216">
        <v>1313.05</v>
      </c>
      <c r="N154" s="69">
        <f t="shared" si="20"/>
        <v>0.37515714285714286</v>
      </c>
      <c r="O154" s="70">
        <v>41</v>
      </c>
      <c r="P154" s="112" t="s">
        <v>64</v>
      </c>
    </row>
    <row r="155" spans="1:16" ht="15.75" thickBot="1" x14ac:dyDescent="0.25">
      <c r="A155" s="140" t="s">
        <v>136</v>
      </c>
      <c r="B155" s="67">
        <v>1500</v>
      </c>
      <c r="C155" s="4"/>
      <c r="D155" s="72">
        <v>540</v>
      </c>
      <c r="E155" s="4"/>
      <c r="F155" s="73">
        <v>300</v>
      </c>
      <c r="G155" s="4"/>
      <c r="H155" s="74">
        <f>F155/D155</f>
        <v>0.55555555555555558</v>
      </c>
      <c r="I155" s="4"/>
      <c r="J155" s="67">
        <v>1500</v>
      </c>
      <c r="K155" s="4"/>
      <c r="L155" s="201">
        <v>875.3</v>
      </c>
      <c r="M155" s="4"/>
      <c r="N155" s="69">
        <f t="shared" si="20"/>
        <v>0.58353333333333335</v>
      </c>
      <c r="O155" s="70">
        <v>41</v>
      </c>
      <c r="P155" s="112" t="s">
        <v>64</v>
      </c>
    </row>
    <row r="156" spans="1:16" ht="16.5" thickBot="1" x14ac:dyDescent="0.3">
      <c r="A156" s="140" t="s">
        <v>137</v>
      </c>
      <c r="B156" s="72">
        <v>35000</v>
      </c>
      <c r="D156" s="92">
        <f>SUM(D154:D155)</f>
        <v>2540</v>
      </c>
      <c r="F156" s="93">
        <f>SUM(F154:F155)</f>
        <v>2455.85</v>
      </c>
      <c r="H156" s="126">
        <f>F156/D156</f>
        <v>0.9668700787401574</v>
      </c>
      <c r="J156" s="72">
        <v>35000</v>
      </c>
      <c r="L156" s="204">
        <v>8533.9500000000007</v>
      </c>
      <c r="N156" s="69">
        <f t="shared" si="20"/>
        <v>0.24382714285714288</v>
      </c>
      <c r="O156" s="70">
        <v>41</v>
      </c>
      <c r="P156" s="112" t="s">
        <v>64</v>
      </c>
    </row>
    <row r="157" spans="1:16" ht="16.5" thickBot="1" x14ac:dyDescent="0.3">
      <c r="A157" s="140" t="s">
        <v>139</v>
      </c>
      <c r="B157" s="72">
        <v>2700</v>
      </c>
      <c r="D157" s="34"/>
      <c r="F157" s="34"/>
      <c r="J157" s="72">
        <v>2700</v>
      </c>
      <c r="L157" s="204">
        <v>442.5</v>
      </c>
      <c r="N157" s="69">
        <f t="shared" si="20"/>
        <v>0.16388888888888889</v>
      </c>
      <c r="O157" s="70">
        <v>41</v>
      </c>
      <c r="P157" s="112" t="s">
        <v>64</v>
      </c>
    </row>
    <row r="158" spans="1:16" ht="16.5" thickBot="1" x14ac:dyDescent="0.3">
      <c r="A158" s="150" t="s">
        <v>29</v>
      </c>
      <c r="B158" s="92">
        <f>SUM(B151:B157)</f>
        <v>43950</v>
      </c>
      <c r="J158" s="92">
        <f>SUM(J151:J157)</f>
        <v>43950</v>
      </c>
      <c r="L158" s="200">
        <f>SUM(L151:L157)</f>
        <v>11308.800000000001</v>
      </c>
      <c r="N158" s="126">
        <f>L158/J158</f>
        <v>0.25731058020477821</v>
      </c>
      <c r="O158" s="1"/>
    </row>
    <row r="159" spans="1:16" ht="15.75" x14ac:dyDescent="0.25">
      <c r="A159" s="150"/>
      <c r="B159" s="34"/>
      <c r="D159" s="67">
        <v>6500</v>
      </c>
      <c r="F159" s="68">
        <v>6051.23</v>
      </c>
      <c r="H159" s="74">
        <f t="shared" ref="H159:H164" si="22">F159/D159</f>
        <v>0.93095846153846151</v>
      </c>
      <c r="J159" s="34"/>
      <c r="L159" s="203"/>
      <c r="N159" s="34"/>
      <c r="O159" s="1"/>
    </row>
    <row r="160" spans="1:16" x14ac:dyDescent="0.2">
      <c r="A160" s="11" t="s">
        <v>18</v>
      </c>
      <c r="D160" s="67">
        <v>2000</v>
      </c>
      <c r="F160" s="68">
        <v>1436.25</v>
      </c>
      <c r="H160" s="74">
        <f t="shared" si="22"/>
        <v>0.71812500000000001</v>
      </c>
      <c r="O160" s="2"/>
    </row>
    <row r="161" spans="1:16" x14ac:dyDescent="0.2">
      <c r="A161" s="11" t="s">
        <v>19</v>
      </c>
      <c r="D161" s="67">
        <v>11618</v>
      </c>
      <c r="F161" s="68">
        <v>10883.8</v>
      </c>
      <c r="H161" s="74">
        <f t="shared" si="22"/>
        <v>0.93680495782406603</v>
      </c>
      <c r="O161" s="2"/>
    </row>
    <row r="162" spans="1:16" x14ac:dyDescent="0.2">
      <c r="A162" s="148" t="s">
        <v>129</v>
      </c>
      <c r="B162" s="67">
        <v>300</v>
      </c>
      <c r="D162" s="67">
        <v>11120</v>
      </c>
      <c r="F162" s="68">
        <v>10440.549999999999</v>
      </c>
      <c r="H162" s="74">
        <f t="shared" si="22"/>
        <v>0.93889838129496395</v>
      </c>
      <c r="J162" s="67">
        <v>300</v>
      </c>
      <c r="L162" s="201">
        <v>0</v>
      </c>
      <c r="N162" s="69">
        <f t="shared" ref="N162:N168" si="23">L162/J162</f>
        <v>0</v>
      </c>
      <c r="O162" s="70">
        <v>41</v>
      </c>
      <c r="P162" s="109" t="s">
        <v>65</v>
      </c>
    </row>
    <row r="163" spans="1:16" x14ac:dyDescent="0.2">
      <c r="A163" s="148" t="s">
        <v>142</v>
      </c>
      <c r="B163" s="67">
        <v>300</v>
      </c>
      <c r="D163" s="67">
        <v>11120</v>
      </c>
      <c r="F163" s="68">
        <v>10440.549999999999</v>
      </c>
      <c r="H163" s="74">
        <f t="shared" si="22"/>
        <v>0.93889838129496395</v>
      </c>
      <c r="J163" s="67">
        <v>300</v>
      </c>
      <c r="L163" s="201">
        <v>39.6</v>
      </c>
      <c r="N163" s="69">
        <f t="shared" si="23"/>
        <v>0.13200000000000001</v>
      </c>
      <c r="O163" s="70">
        <v>41</v>
      </c>
      <c r="P163" s="109" t="s">
        <v>65</v>
      </c>
    </row>
    <row r="164" spans="1:16" x14ac:dyDescent="0.2">
      <c r="A164" s="140" t="s">
        <v>131</v>
      </c>
      <c r="B164" s="67">
        <v>900</v>
      </c>
      <c r="D164" s="67">
        <v>26875</v>
      </c>
      <c r="F164" s="68">
        <v>26301.51</v>
      </c>
      <c r="H164" s="74">
        <f t="shared" si="22"/>
        <v>0.9786608372093023</v>
      </c>
      <c r="J164" s="67">
        <v>900</v>
      </c>
      <c r="L164" s="201">
        <v>96.39</v>
      </c>
      <c r="N164" s="69">
        <f t="shared" si="23"/>
        <v>0.1071</v>
      </c>
      <c r="O164" s="70">
        <v>41</v>
      </c>
      <c r="P164" s="109" t="s">
        <v>65</v>
      </c>
    </row>
    <row r="165" spans="1:16" x14ac:dyDescent="0.2">
      <c r="A165" s="140" t="s">
        <v>135</v>
      </c>
      <c r="B165" s="67">
        <v>2100</v>
      </c>
      <c r="J165" s="67">
        <v>2300</v>
      </c>
      <c r="L165" s="201">
        <v>1344.88</v>
      </c>
      <c r="N165" s="69">
        <f t="shared" si="23"/>
        <v>0.58473043478260878</v>
      </c>
      <c r="O165" s="226">
        <v>41.110999999999997</v>
      </c>
      <c r="P165" s="109" t="s">
        <v>65</v>
      </c>
    </row>
    <row r="166" spans="1:16" ht="15.75" thickBot="1" x14ac:dyDescent="0.25">
      <c r="A166" s="140" t="s">
        <v>136</v>
      </c>
      <c r="B166" s="67">
        <v>2000</v>
      </c>
      <c r="C166" s="4"/>
      <c r="D166" s="72">
        <v>4715</v>
      </c>
      <c r="E166" s="4"/>
      <c r="F166" s="73">
        <v>3560.05</v>
      </c>
      <c r="G166" s="4"/>
      <c r="H166" s="74">
        <f>F166/D166</f>
        <v>0.75504772004241782</v>
      </c>
      <c r="I166" s="4"/>
      <c r="J166" s="67">
        <v>2000</v>
      </c>
      <c r="K166" s="4"/>
      <c r="L166" s="201">
        <v>1346.17</v>
      </c>
      <c r="M166" s="4"/>
      <c r="N166" s="69">
        <f t="shared" si="23"/>
        <v>0.67308500000000004</v>
      </c>
      <c r="O166" s="70">
        <v>41</v>
      </c>
      <c r="P166" s="109" t="s">
        <v>65</v>
      </c>
    </row>
    <row r="167" spans="1:16" ht="16.5" thickBot="1" x14ac:dyDescent="0.3">
      <c r="A167" s="140" t="s">
        <v>137</v>
      </c>
      <c r="B167" s="67">
        <v>8000</v>
      </c>
      <c r="D167" s="92">
        <f>SUM(D166:D166)</f>
        <v>4715</v>
      </c>
      <c r="F167" s="93">
        <f>SUM(F166:F166)</f>
        <v>3560.05</v>
      </c>
      <c r="H167" s="126">
        <f>F167/D167</f>
        <v>0.75504772004241782</v>
      </c>
      <c r="J167" s="67">
        <v>18000</v>
      </c>
      <c r="L167" s="201">
        <v>14392.81</v>
      </c>
      <c r="N167" s="69">
        <f t="shared" si="23"/>
        <v>0.79960055555555554</v>
      </c>
      <c r="O167" s="70">
        <v>41</v>
      </c>
      <c r="P167" s="109" t="s">
        <v>65</v>
      </c>
    </row>
    <row r="168" spans="1:16" ht="16.5" thickBot="1" x14ac:dyDescent="0.3">
      <c r="A168" s="140" t="s">
        <v>139</v>
      </c>
      <c r="B168" s="72">
        <v>3500</v>
      </c>
      <c r="D168" s="34"/>
      <c r="F168" s="45"/>
      <c r="J168" s="72">
        <v>3500</v>
      </c>
      <c r="L168" s="204">
        <v>396</v>
      </c>
      <c r="N168" s="69">
        <f t="shared" si="23"/>
        <v>0.11314285714285714</v>
      </c>
      <c r="O168" s="70">
        <v>41</v>
      </c>
      <c r="P168" s="109" t="s">
        <v>65</v>
      </c>
    </row>
    <row r="169" spans="1:16" s="6" customFormat="1" ht="16.5" thickBot="1" x14ac:dyDescent="0.3">
      <c r="A169" s="150" t="s">
        <v>29</v>
      </c>
      <c r="B169" s="92">
        <f>SUM(B162:B168)</f>
        <v>17100</v>
      </c>
      <c r="C169" s="3"/>
      <c r="D169" s="55"/>
      <c r="E169" s="3"/>
      <c r="F169" s="56"/>
      <c r="G169" s="3"/>
      <c r="H169" s="54"/>
      <c r="I169" s="3"/>
      <c r="J169" s="92">
        <f>SUM(J162:J168)</f>
        <v>27300</v>
      </c>
      <c r="K169" s="3"/>
      <c r="L169" s="200">
        <f>SUM(L162:L168)</f>
        <v>17615.849999999999</v>
      </c>
      <c r="M169" s="3"/>
      <c r="N169" s="126">
        <f>L169/J169</f>
        <v>0.64526923076923071</v>
      </c>
      <c r="O169" s="1"/>
      <c r="P169" s="60"/>
    </row>
    <row r="170" spans="1:16" s="6" customFormat="1" ht="15.75" x14ac:dyDescent="0.25">
      <c r="A170" s="150"/>
      <c r="B170" s="34"/>
      <c r="C170" s="63"/>
      <c r="D170" s="76">
        <v>0</v>
      </c>
      <c r="E170" s="64"/>
      <c r="F170" s="77">
        <v>9482.17</v>
      </c>
      <c r="H170" s="74">
        <v>0</v>
      </c>
      <c r="J170" s="34"/>
      <c r="L170" s="203"/>
      <c r="N170" s="34"/>
      <c r="O170" s="1"/>
      <c r="P170" s="60"/>
    </row>
    <row r="171" spans="1:16" s="6" customFormat="1" x14ac:dyDescent="0.2">
      <c r="A171" s="11" t="s">
        <v>20</v>
      </c>
      <c r="B171" s="33"/>
      <c r="C171" s="63"/>
      <c r="D171" s="76">
        <v>0</v>
      </c>
      <c r="E171" s="64"/>
      <c r="F171" s="77">
        <v>0</v>
      </c>
      <c r="H171" s="74">
        <v>0</v>
      </c>
      <c r="J171" s="33"/>
      <c r="L171" s="199"/>
      <c r="N171" s="33"/>
      <c r="O171" s="2"/>
      <c r="P171" s="60"/>
    </row>
    <row r="172" spans="1:16" s="6" customFormat="1" x14ac:dyDescent="0.2">
      <c r="A172" s="140" t="s">
        <v>135</v>
      </c>
      <c r="B172" s="67">
        <v>1000</v>
      </c>
      <c r="C172" s="63"/>
      <c r="D172" s="76">
        <v>0</v>
      </c>
      <c r="E172" s="64"/>
      <c r="F172" s="77">
        <v>853.11</v>
      </c>
      <c r="H172" s="74">
        <v>0</v>
      </c>
      <c r="J172" s="67">
        <v>1000</v>
      </c>
      <c r="L172" s="201">
        <v>431.24</v>
      </c>
      <c r="N172" s="69">
        <f t="shared" ref="N172:N175" si="24">L172/J172</f>
        <v>0.43124000000000001</v>
      </c>
      <c r="O172" s="70">
        <v>41</v>
      </c>
      <c r="P172" s="111" t="s">
        <v>66</v>
      </c>
    </row>
    <row r="173" spans="1:16" s="6" customFormat="1" x14ac:dyDescent="0.2">
      <c r="A173" s="140" t="s">
        <v>136</v>
      </c>
      <c r="B173" s="67">
        <v>1000</v>
      </c>
      <c r="C173" s="63"/>
      <c r="D173" s="76">
        <v>0</v>
      </c>
      <c r="E173" s="64"/>
      <c r="F173" s="77">
        <v>132.51</v>
      </c>
      <c r="H173" s="74">
        <v>0</v>
      </c>
      <c r="J173" s="67">
        <v>1000</v>
      </c>
      <c r="L173" s="201">
        <v>283.43</v>
      </c>
      <c r="N173" s="69">
        <f t="shared" si="24"/>
        <v>0.28343000000000002</v>
      </c>
      <c r="O173" s="70">
        <v>41</v>
      </c>
      <c r="P173" s="111" t="s">
        <v>66</v>
      </c>
    </row>
    <row r="174" spans="1:16" s="6" customFormat="1" x14ac:dyDescent="0.2">
      <c r="A174" s="140" t="s">
        <v>139</v>
      </c>
      <c r="B174" s="67">
        <v>91800</v>
      </c>
      <c r="C174" s="63"/>
      <c r="D174" s="76">
        <v>0</v>
      </c>
      <c r="E174" s="64"/>
      <c r="F174" s="77">
        <v>1327.26</v>
      </c>
      <c r="H174" s="74">
        <v>0</v>
      </c>
      <c r="J174" s="67">
        <v>91800</v>
      </c>
      <c r="L174" s="201">
        <v>58938.46</v>
      </c>
      <c r="N174" s="69">
        <f t="shared" ref="N174" si="25">L174/J174</f>
        <v>0.64203115468409588</v>
      </c>
      <c r="O174" s="70">
        <v>41</v>
      </c>
      <c r="P174" s="111" t="s">
        <v>66</v>
      </c>
    </row>
    <row r="175" spans="1:16" s="6" customFormat="1" ht="15.75" thickBot="1" x14ac:dyDescent="0.25">
      <c r="A175" s="140" t="s">
        <v>161</v>
      </c>
      <c r="B175" s="67">
        <v>11000</v>
      </c>
      <c r="C175" s="63"/>
      <c r="D175" s="76">
        <v>0</v>
      </c>
      <c r="E175" s="64"/>
      <c r="F175" s="77">
        <v>1327.26</v>
      </c>
      <c r="H175" s="74">
        <v>0</v>
      </c>
      <c r="J175" s="67">
        <v>11000</v>
      </c>
      <c r="L175" s="201">
        <v>7990</v>
      </c>
      <c r="N175" s="69">
        <f t="shared" si="24"/>
        <v>0.72636363636363632</v>
      </c>
      <c r="O175" s="70">
        <v>41</v>
      </c>
      <c r="P175" s="111" t="s">
        <v>66</v>
      </c>
    </row>
    <row r="176" spans="1:16" s="6" customFormat="1" ht="16.5" thickBot="1" x14ac:dyDescent="0.3">
      <c r="A176" s="150" t="s">
        <v>29</v>
      </c>
      <c r="B176" s="92">
        <f>SUM(B172:B175)</f>
        <v>104800</v>
      </c>
      <c r="C176" s="63"/>
      <c r="D176" s="78">
        <v>0</v>
      </c>
      <c r="E176" s="64"/>
      <c r="F176" s="79">
        <v>97.5</v>
      </c>
      <c r="H176" s="74">
        <v>0</v>
      </c>
      <c r="J176" s="92">
        <f>SUM(J172:J175)</f>
        <v>104800</v>
      </c>
      <c r="L176" s="200">
        <f>SUM(L172:L175)</f>
        <v>67643.13</v>
      </c>
      <c r="N176" s="126">
        <f>L176/J176</f>
        <v>0.64544971374045801</v>
      </c>
      <c r="O176" s="1"/>
      <c r="P176" s="60"/>
    </row>
    <row r="177" spans="1:16" s="6" customFormat="1" ht="15.75" thickBot="1" x14ac:dyDescent="0.25">
      <c r="A177" s="141"/>
      <c r="B177" s="33"/>
      <c r="C177" s="63"/>
      <c r="D177" s="78">
        <v>0</v>
      </c>
      <c r="E177" s="64"/>
      <c r="F177" s="79">
        <v>95.85</v>
      </c>
      <c r="H177" s="69">
        <v>0</v>
      </c>
      <c r="J177" s="33"/>
      <c r="L177" s="199"/>
      <c r="N177" s="33"/>
      <c r="O177" s="2"/>
      <c r="P177" s="60"/>
    </row>
    <row r="178" spans="1:16" s="6" customFormat="1" ht="16.5" thickBot="1" x14ac:dyDescent="0.3">
      <c r="A178" s="11" t="s">
        <v>21</v>
      </c>
      <c r="B178" s="33"/>
      <c r="C178" s="48"/>
      <c r="D178" s="128">
        <f>SUM(D170:D177)</f>
        <v>0</v>
      </c>
      <c r="E178" s="58"/>
      <c r="F178" s="127">
        <f>SUM(F170:F177)</f>
        <v>13315.660000000002</v>
      </c>
      <c r="G178" s="3"/>
      <c r="H178" s="126">
        <v>0</v>
      </c>
      <c r="I178" s="3"/>
      <c r="J178" s="33"/>
      <c r="K178" s="3"/>
      <c r="L178" s="199"/>
      <c r="M178" s="3"/>
      <c r="N178" s="33"/>
      <c r="O178" s="2"/>
      <c r="P178" s="60"/>
    </row>
    <row r="179" spans="1:16" x14ac:dyDescent="0.2">
      <c r="A179" s="140" t="s">
        <v>131</v>
      </c>
      <c r="B179" s="67">
        <v>0</v>
      </c>
      <c r="D179" s="67">
        <v>26875</v>
      </c>
      <c r="F179" s="68">
        <v>26301.51</v>
      </c>
      <c r="H179" s="74">
        <f t="shared" ref="H179" si="26">F179/D179</f>
        <v>0.9786608372093023</v>
      </c>
      <c r="J179" s="67">
        <v>325</v>
      </c>
      <c r="L179" s="201">
        <v>218.96</v>
      </c>
      <c r="N179" s="69">
        <f t="shared" ref="N179" si="27">L179/J179</f>
        <v>0.67372307692307698</v>
      </c>
      <c r="O179" s="70">
        <v>41</v>
      </c>
      <c r="P179" s="110" t="s">
        <v>67</v>
      </c>
    </row>
    <row r="180" spans="1:16" ht="15.75" x14ac:dyDescent="0.25">
      <c r="A180" s="140" t="s">
        <v>143</v>
      </c>
      <c r="B180" s="67">
        <v>3100</v>
      </c>
      <c r="D180" s="34"/>
      <c r="F180" s="34"/>
      <c r="J180" s="67">
        <v>3100</v>
      </c>
      <c r="L180" s="201">
        <v>3040.52</v>
      </c>
      <c r="N180" s="69">
        <f t="shared" ref="N180:N182" si="28">L180/J180</f>
        <v>0.9808129032258065</v>
      </c>
      <c r="O180" s="70">
        <v>41</v>
      </c>
      <c r="P180" s="110" t="s">
        <v>67</v>
      </c>
    </row>
    <row r="181" spans="1:16" ht="15.75" hidden="1" x14ac:dyDescent="0.25">
      <c r="A181" s="140" t="s">
        <v>135</v>
      </c>
      <c r="B181" s="72">
        <v>0</v>
      </c>
      <c r="D181" s="34"/>
      <c r="F181" s="34"/>
      <c r="J181" s="72">
        <v>0</v>
      </c>
      <c r="L181" s="204">
        <v>0</v>
      </c>
      <c r="N181" s="69">
        <v>0</v>
      </c>
      <c r="O181" s="70">
        <v>41</v>
      </c>
      <c r="P181" s="110" t="s">
        <v>67</v>
      </c>
    </row>
    <row r="182" spans="1:16" ht="15.75" thickBot="1" x14ac:dyDescent="0.25">
      <c r="A182" s="140" t="s">
        <v>139</v>
      </c>
      <c r="B182" s="72">
        <v>4700</v>
      </c>
      <c r="D182" s="67">
        <v>500</v>
      </c>
      <c r="F182" s="68">
        <v>9.6</v>
      </c>
      <c r="H182" s="74">
        <f>F182/D182</f>
        <v>1.9199999999999998E-2</v>
      </c>
      <c r="J182" s="72">
        <v>6300</v>
      </c>
      <c r="L182" s="204">
        <v>4331.3599999999997</v>
      </c>
      <c r="N182" s="69">
        <f t="shared" si="28"/>
        <v>0.6875174603174603</v>
      </c>
      <c r="O182" s="70">
        <v>41</v>
      </c>
      <c r="P182" s="110" t="s">
        <v>67</v>
      </c>
    </row>
    <row r="183" spans="1:16" ht="16.5" thickBot="1" x14ac:dyDescent="0.3">
      <c r="A183" s="170" t="s">
        <v>29</v>
      </c>
      <c r="B183" s="92">
        <f>SUM(B180:B182)</f>
        <v>7800</v>
      </c>
      <c r="C183" s="4"/>
      <c r="D183" s="67">
        <v>31010</v>
      </c>
      <c r="E183" s="4"/>
      <c r="F183" s="68">
        <v>17791.23</v>
      </c>
      <c r="G183" s="4"/>
      <c r="H183" s="74">
        <f>F183/D183</f>
        <v>0.5737255723960013</v>
      </c>
      <c r="I183" s="4"/>
      <c r="J183" s="92">
        <f>SUM(J179:J182)</f>
        <v>9725</v>
      </c>
      <c r="K183" s="4"/>
      <c r="L183" s="200">
        <f>SUM(L179:L182)</f>
        <v>7590.84</v>
      </c>
      <c r="M183" s="4"/>
      <c r="N183" s="126">
        <f>L183/J183</f>
        <v>0.78054910025706947</v>
      </c>
      <c r="O183" s="1"/>
    </row>
    <row r="184" spans="1:16" ht="15.75" x14ac:dyDescent="0.25">
      <c r="A184" s="170"/>
      <c r="B184" s="34"/>
      <c r="C184" s="4"/>
      <c r="D184" s="67">
        <v>2530</v>
      </c>
      <c r="E184" s="4"/>
      <c r="F184" s="68">
        <v>2167.48</v>
      </c>
      <c r="G184" s="4"/>
      <c r="H184" s="74"/>
      <c r="I184" s="4"/>
      <c r="J184" s="34"/>
      <c r="K184" s="4"/>
      <c r="L184" s="203"/>
      <c r="M184" s="4"/>
      <c r="N184" s="34"/>
      <c r="O184" s="1"/>
    </row>
    <row r="185" spans="1:16" ht="15.75" x14ac:dyDescent="0.25">
      <c r="A185" s="12" t="s">
        <v>55</v>
      </c>
      <c r="B185" s="55"/>
      <c r="C185" s="4"/>
      <c r="D185" s="67">
        <v>30000</v>
      </c>
      <c r="E185" s="4"/>
      <c r="F185" s="68">
        <v>23763.24</v>
      </c>
      <c r="G185" s="4"/>
      <c r="H185" s="74">
        <f>F185/D185</f>
        <v>0.79210800000000003</v>
      </c>
      <c r="I185" s="4"/>
      <c r="J185" s="55"/>
      <c r="K185" s="4"/>
      <c r="L185" s="217"/>
      <c r="M185" s="4"/>
      <c r="N185" s="55"/>
      <c r="O185" s="1"/>
    </row>
    <row r="186" spans="1:16" x14ac:dyDescent="0.2">
      <c r="A186" s="148" t="s">
        <v>126</v>
      </c>
      <c r="B186" s="67">
        <v>7995</v>
      </c>
      <c r="C186" s="4"/>
      <c r="D186" s="72">
        <v>9000</v>
      </c>
      <c r="E186" s="4"/>
      <c r="F186" s="73">
        <v>4980</v>
      </c>
      <c r="G186" s="4"/>
      <c r="H186" s="74">
        <f>F186/D186</f>
        <v>0.55333333333333334</v>
      </c>
      <c r="I186" s="4"/>
      <c r="J186" s="67">
        <v>7995</v>
      </c>
      <c r="K186" s="4"/>
      <c r="L186" s="201">
        <v>6045.49</v>
      </c>
      <c r="M186" s="4"/>
      <c r="N186" s="69">
        <f t="shared" ref="N186:N191" si="29">L186/J186</f>
        <v>0.75615884928080046</v>
      </c>
      <c r="O186" s="70" t="s">
        <v>112</v>
      </c>
      <c r="P186" s="106" t="s">
        <v>89</v>
      </c>
    </row>
    <row r="187" spans="1:16" x14ac:dyDescent="0.2">
      <c r="A187" s="148" t="s">
        <v>129</v>
      </c>
      <c r="B187" s="67">
        <v>0</v>
      </c>
      <c r="C187" s="4"/>
      <c r="D187" s="36"/>
      <c r="E187" s="4"/>
      <c r="F187" s="229"/>
      <c r="G187" s="4"/>
      <c r="H187" s="52"/>
      <c r="I187" s="4"/>
      <c r="J187" s="67">
        <v>0</v>
      </c>
      <c r="K187" s="4"/>
      <c r="L187" s="201">
        <v>40.5</v>
      </c>
      <c r="M187" s="4"/>
      <c r="N187" s="69"/>
      <c r="O187" s="70" t="s">
        <v>112</v>
      </c>
      <c r="P187" s="106" t="s">
        <v>89</v>
      </c>
    </row>
    <row r="188" spans="1:16" s="6" customFormat="1" ht="15.75" x14ac:dyDescent="0.25">
      <c r="A188" s="140" t="s">
        <v>187</v>
      </c>
      <c r="B188" s="67">
        <v>800</v>
      </c>
      <c r="C188" s="3"/>
      <c r="D188" s="55"/>
      <c r="E188" s="3"/>
      <c r="F188" s="56"/>
      <c r="G188" s="3"/>
      <c r="H188" s="54"/>
      <c r="I188" s="3"/>
      <c r="J188" s="67">
        <v>800</v>
      </c>
      <c r="K188" s="3"/>
      <c r="L188" s="201">
        <v>561.38</v>
      </c>
      <c r="M188" s="3"/>
      <c r="N188" s="69">
        <f t="shared" si="29"/>
        <v>0.70172500000000004</v>
      </c>
      <c r="O188" s="70" t="s">
        <v>112</v>
      </c>
      <c r="P188" s="106" t="s">
        <v>89</v>
      </c>
    </row>
    <row r="189" spans="1:16" s="6" customFormat="1" x14ac:dyDescent="0.2">
      <c r="A189" s="140" t="s">
        <v>131</v>
      </c>
      <c r="B189" s="67">
        <v>2000</v>
      </c>
      <c r="C189" s="63"/>
      <c r="D189" s="76">
        <v>0</v>
      </c>
      <c r="E189" s="64"/>
      <c r="F189" s="77">
        <v>38145.449999999997</v>
      </c>
      <c r="H189" s="74">
        <v>0</v>
      </c>
      <c r="J189" s="67">
        <v>2000</v>
      </c>
      <c r="L189" s="201">
        <v>1500.84</v>
      </c>
      <c r="N189" s="69">
        <f t="shared" si="29"/>
        <v>0.75041999999999998</v>
      </c>
      <c r="O189" s="70" t="s">
        <v>112</v>
      </c>
      <c r="P189" s="106" t="s">
        <v>89</v>
      </c>
    </row>
    <row r="190" spans="1:16" s="6" customFormat="1" x14ac:dyDescent="0.2">
      <c r="A190" s="140" t="s">
        <v>135</v>
      </c>
      <c r="B190" s="67">
        <v>5000</v>
      </c>
      <c r="C190" s="63"/>
      <c r="D190" s="76">
        <v>0</v>
      </c>
      <c r="E190" s="64"/>
      <c r="F190" s="77">
        <v>1137.0899999999999</v>
      </c>
      <c r="H190" s="74">
        <v>0</v>
      </c>
      <c r="J190" s="67">
        <v>5000</v>
      </c>
      <c r="L190" s="201">
        <v>3270.71</v>
      </c>
      <c r="N190" s="69">
        <f t="shared" si="29"/>
        <v>0.654142</v>
      </c>
      <c r="O190" s="70" t="s">
        <v>112</v>
      </c>
      <c r="P190" s="106" t="s">
        <v>89</v>
      </c>
    </row>
    <row r="191" spans="1:16" s="6" customFormat="1" ht="15.75" thickBot="1" x14ac:dyDescent="0.25">
      <c r="A191" s="140" t="s">
        <v>139</v>
      </c>
      <c r="B191" s="72">
        <v>1290</v>
      </c>
      <c r="C191" s="63"/>
      <c r="D191" s="76">
        <v>0</v>
      </c>
      <c r="E191" s="64"/>
      <c r="F191" s="77">
        <v>1799.77</v>
      </c>
      <c r="H191" s="74">
        <v>0</v>
      </c>
      <c r="J191" s="72">
        <v>1290</v>
      </c>
      <c r="L191" s="201">
        <v>975.87</v>
      </c>
      <c r="N191" s="69">
        <f t="shared" si="29"/>
        <v>0.75648837209302322</v>
      </c>
      <c r="O191" s="70">
        <v>41</v>
      </c>
      <c r="P191" s="106" t="s">
        <v>89</v>
      </c>
    </row>
    <row r="192" spans="1:16" s="6" customFormat="1" ht="16.5" thickBot="1" x14ac:dyDescent="0.3">
      <c r="A192" s="170" t="s">
        <v>29</v>
      </c>
      <c r="B192" s="92">
        <f>SUM(B186:B191)</f>
        <v>17085</v>
      </c>
      <c r="C192" s="3"/>
      <c r="D192" s="55"/>
      <c r="E192" s="3"/>
      <c r="F192" s="56"/>
      <c r="G192" s="3"/>
      <c r="H192" s="54"/>
      <c r="I192" s="3"/>
      <c r="J192" s="92">
        <f>SUM(J186:J191)</f>
        <v>17085</v>
      </c>
      <c r="K192" s="3"/>
      <c r="L192" s="200">
        <f>SUM(L186:L191)</f>
        <v>12394.79</v>
      </c>
      <c r="M192" s="3"/>
      <c r="N192" s="126">
        <f>L192/J192</f>
        <v>0.72547790459467376</v>
      </c>
      <c r="O192" s="1"/>
      <c r="P192" s="60"/>
    </row>
    <row r="193" spans="1:16" s="6" customFormat="1" ht="15.75" x14ac:dyDescent="0.25">
      <c r="A193" s="18" t="s">
        <v>51</v>
      </c>
      <c r="B193" s="34"/>
      <c r="C193" s="63"/>
      <c r="D193" s="76">
        <v>0</v>
      </c>
      <c r="E193" s="64"/>
      <c r="F193" s="77">
        <v>8880</v>
      </c>
      <c r="H193" s="74">
        <v>0</v>
      </c>
      <c r="J193" s="34"/>
      <c r="L193" s="203"/>
      <c r="N193" s="34"/>
      <c r="O193" s="1"/>
      <c r="P193" s="60"/>
    </row>
    <row r="194" spans="1:16" s="6" customFormat="1" x14ac:dyDescent="0.2">
      <c r="A194" s="140" t="s">
        <v>135</v>
      </c>
      <c r="B194" s="67">
        <v>4000</v>
      </c>
      <c r="C194" s="63"/>
      <c r="D194" s="76">
        <v>0</v>
      </c>
      <c r="E194" s="64"/>
      <c r="F194" s="77">
        <v>592</v>
      </c>
      <c r="H194" s="74">
        <v>0</v>
      </c>
      <c r="J194" s="67">
        <v>4000</v>
      </c>
      <c r="L194" s="201">
        <v>2861.7</v>
      </c>
      <c r="N194" s="69">
        <f t="shared" ref="N194:N197" si="30">L194/J194</f>
        <v>0.71542499999999998</v>
      </c>
      <c r="O194" s="70">
        <v>41</v>
      </c>
      <c r="P194" s="113" t="s">
        <v>68</v>
      </c>
    </row>
    <row r="195" spans="1:16" s="6" customFormat="1" x14ac:dyDescent="0.2">
      <c r="A195" s="140" t="s">
        <v>137</v>
      </c>
      <c r="B195" s="67">
        <v>36024</v>
      </c>
      <c r="C195" s="63"/>
      <c r="D195" s="76">
        <v>0</v>
      </c>
      <c r="E195" s="64"/>
      <c r="F195" s="77">
        <v>296</v>
      </c>
      <c r="H195" s="74">
        <v>0</v>
      </c>
      <c r="J195" s="67">
        <v>29474</v>
      </c>
      <c r="L195" s="201">
        <v>21282.639999999999</v>
      </c>
      <c r="N195" s="69">
        <f t="shared" si="30"/>
        <v>0.72208183483748389</v>
      </c>
      <c r="O195" s="70">
        <v>41</v>
      </c>
      <c r="P195" s="113" t="s">
        <v>68</v>
      </c>
    </row>
    <row r="196" spans="1:16" s="6" customFormat="1" x14ac:dyDescent="0.2">
      <c r="A196" s="148" t="s">
        <v>138</v>
      </c>
      <c r="B196" s="67">
        <v>4000</v>
      </c>
      <c r="C196" s="63"/>
      <c r="D196" s="76">
        <v>0</v>
      </c>
      <c r="E196" s="64"/>
      <c r="F196" s="77">
        <v>124.32</v>
      </c>
      <c r="H196" s="74">
        <v>0</v>
      </c>
      <c r="J196" s="67">
        <v>6000</v>
      </c>
      <c r="L196" s="201">
        <v>5223.82</v>
      </c>
      <c r="N196" s="69">
        <f t="shared" si="30"/>
        <v>0.87063666666666661</v>
      </c>
      <c r="O196" s="70">
        <v>41</v>
      </c>
      <c r="P196" s="113" t="s">
        <v>68</v>
      </c>
    </row>
    <row r="197" spans="1:16" s="6" customFormat="1" ht="15.75" thickBot="1" x14ac:dyDescent="0.25">
      <c r="A197" s="140" t="s">
        <v>139</v>
      </c>
      <c r="B197" s="67">
        <v>37000</v>
      </c>
      <c r="C197" s="63"/>
      <c r="D197" s="76">
        <v>0</v>
      </c>
      <c r="E197" s="64"/>
      <c r="F197" s="77">
        <v>1243.2</v>
      </c>
      <c r="H197" s="74">
        <v>0</v>
      </c>
      <c r="J197" s="67">
        <v>36500</v>
      </c>
      <c r="L197" s="201">
        <v>27609.43</v>
      </c>
      <c r="N197" s="69">
        <f t="shared" si="30"/>
        <v>0.75642273972602736</v>
      </c>
      <c r="O197" s="70">
        <v>41</v>
      </c>
      <c r="P197" s="113" t="s">
        <v>68</v>
      </c>
    </row>
    <row r="198" spans="1:16" s="6" customFormat="1" ht="16.5" thickBot="1" x14ac:dyDescent="0.3">
      <c r="A198" s="170" t="s">
        <v>29</v>
      </c>
      <c r="B198" s="92">
        <f>SUM(B194:B197)</f>
        <v>81024</v>
      </c>
      <c r="C198" s="63"/>
      <c r="D198" s="76">
        <v>0</v>
      </c>
      <c r="E198" s="64"/>
      <c r="F198" s="77">
        <v>266.39999999999998</v>
      </c>
      <c r="H198" s="74">
        <v>0</v>
      </c>
      <c r="J198" s="92">
        <f>SUM(J194:J197)</f>
        <v>75974</v>
      </c>
      <c r="L198" s="200">
        <f>SUM(L194:L197)</f>
        <v>56977.59</v>
      </c>
      <c r="N198" s="126">
        <f>L198/J198</f>
        <v>0.7499616974228025</v>
      </c>
      <c r="O198" s="25"/>
      <c r="P198" s="60"/>
    </row>
    <row r="199" spans="1:16" s="6" customFormat="1" ht="15.75" x14ac:dyDescent="0.25">
      <c r="A199" s="12" t="s">
        <v>90</v>
      </c>
      <c r="B199" s="55"/>
      <c r="C199" s="63"/>
      <c r="D199" s="76">
        <v>0</v>
      </c>
      <c r="E199" s="64"/>
      <c r="F199" s="77">
        <v>88.8</v>
      </c>
      <c r="H199" s="74">
        <v>0</v>
      </c>
      <c r="J199" s="55"/>
      <c r="L199" s="217"/>
      <c r="N199" s="55"/>
      <c r="O199" s="1" t="s">
        <v>40</v>
      </c>
      <c r="P199" s="60"/>
    </row>
    <row r="200" spans="1:16" s="6" customFormat="1" x14ac:dyDescent="0.2">
      <c r="A200" s="148" t="s">
        <v>126</v>
      </c>
      <c r="B200" s="67">
        <v>4250</v>
      </c>
      <c r="C200" s="63"/>
      <c r="D200" s="76">
        <v>0</v>
      </c>
      <c r="E200" s="64"/>
      <c r="F200" s="77">
        <v>421.68</v>
      </c>
      <c r="H200" s="74">
        <v>0</v>
      </c>
      <c r="J200" s="67">
        <v>4250</v>
      </c>
      <c r="L200" s="201">
        <v>3218.9</v>
      </c>
      <c r="N200" s="69">
        <f t="shared" ref="N200:N204" si="31">L200/J200</f>
        <v>0.7573882352941177</v>
      </c>
      <c r="O200" s="70" t="s">
        <v>112</v>
      </c>
      <c r="P200" s="136" t="s">
        <v>91</v>
      </c>
    </row>
    <row r="201" spans="1:16" x14ac:dyDescent="0.2">
      <c r="A201" s="148" t="s">
        <v>129</v>
      </c>
      <c r="B201" s="67">
        <v>0</v>
      </c>
      <c r="D201" s="67">
        <v>200</v>
      </c>
      <c r="F201" s="68">
        <v>225.86</v>
      </c>
      <c r="H201" s="74">
        <f t="shared" ref="H201" si="32">F201/D201</f>
        <v>1.1293</v>
      </c>
      <c r="J201" s="67">
        <v>0</v>
      </c>
      <c r="L201" s="201">
        <v>38.1</v>
      </c>
      <c r="N201" s="69"/>
      <c r="O201" s="70" t="s">
        <v>112</v>
      </c>
      <c r="P201" s="136" t="s">
        <v>91</v>
      </c>
    </row>
    <row r="202" spans="1:16" s="6" customFormat="1" x14ac:dyDescent="0.2">
      <c r="A202" s="140" t="s">
        <v>130</v>
      </c>
      <c r="B202" s="67">
        <v>425</v>
      </c>
      <c r="C202" s="63"/>
      <c r="D202" s="76">
        <v>0</v>
      </c>
      <c r="E202" s="64"/>
      <c r="F202" s="77">
        <v>2877.96</v>
      </c>
      <c r="H202" s="74">
        <v>0</v>
      </c>
      <c r="J202" s="67">
        <v>425</v>
      </c>
      <c r="L202" s="201">
        <v>283.77999999999997</v>
      </c>
      <c r="N202" s="69">
        <f t="shared" si="31"/>
        <v>0.66771764705882342</v>
      </c>
      <c r="O202" s="70" t="s">
        <v>112</v>
      </c>
      <c r="P202" s="136" t="s">
        <v>91</v>
      </c>
    </row>
    <row r="203" spans="1:16" s="6" customFormat="1" ht="15.75" thickBot="1" x14ac:dyDescent="0.25">
      <c r="A203" s="140" t="s">
        <v>131</v>
      </c>
      <c r="B203" s="67">
        <v>1075</v>
      </c>
      <c r="C203" s="63"/>
      <c r="D203" s="76">
        <v>0</v>
      </c>
      <c r="E203" s="64"/>
      <c r="F203" s="77">
        <v>69.930000000000007</v>
      </c>
      <c r="H203" s="74">
        <v>0</v>
      </c>
      <c r="J203" s="67">
        <v>1075</v>
      </c>
      <c r="L203" s="201">
        <v>802.97</v>
      </c>
      <c r="N203" s="69">
        <f t="shared" si="31"/>
        <v>0.74694883720930239</v>
      </c>
      <c r="O203" s="70" t="s">
        <v>112</v>
      </c>
      <c r="P203" s="136" t="s">
        <v>91</v>
      </c>
    </row>
    <row r="204" spans="1:16" ht="16.5" thickBot="1" x14ac:dyDescent="0.3">
      <c r="A204" s="140" t="s">
        <v>139</v>
      </c>
      <c r="B204" s="67">
        <v>595</v>
      </c>
      <c r="D204" s="92" t="e">
        <f>SUM(#REF!)</f>
        <v>#REF!</v>
      </c>
      <c r="F204" s="93" t="e">
        <f>SUM(#REF!)</f>
        <v>#REF!</v>
      </c>
      <c r="H204" s="126" t="e">
        <f>F204/D204</f>
        <v>#REF!</v>
      </c>
      <c r="J204" s="67">
        <v>595</v>
      </c>
      <c r="L204" s="201">
        <v>655.63</v>
      </c>
      <c r="N204" s="69">
        <f t="shared" si="31"/>
        <v>1.1018991596638656</v>
      </c>
      <c r="O204" s="70">
        <v>41</v>
      </c>
      <c r="P204" s="136" t="s">
        <v>91</v>
      </c>
    </row>
    <row r="205" spans="1:16" ht="16.5" thickBot="1" x14ac:dyDescent="0.3">
      <c r="A205" s="170" t="s">
        <v>29</v>
      </c>
      <c r="B205" s="92">
        <f>SUM(B200:B204)</f>
        <v>6345</v>
      </c>
      <c r="J205" s="92">
        <f>SUM(J200:J204)</f>
        <v>6345</v>
      </c>
      <c r="L205" s="200">
        <f>SUM(L200:L204)</f>
        <v>4999.38</v>
      </c>
      <c r="N205" s="126">
        <f>L205/J205</f>
        <v>0.78792434988179672</v>
      </c>
      <c r="O205" s="25"/>
    </row>
    <row r="206" spans="1:16" ht="15.75" x14ac:dyDescent="0.25">
      <c r="A206" s="12" t="s">
        <v>99</v>
      </c>
      <c r="B206" s="55"/>
      <c r="J206" s="55"/>
      <c r="L206" s="217"/>
      <c r="N206" s="55"/>
      <c r="O206" s="1" t="s">
        <v>40</v>
      </c>
    </row>
    <row r="207" spans="1:16" x14ac:dyDescent="0.2">
      <c r="A207" s="148" t="s">
        <v>126</v>
      </c>
      <c r="B207" s="67">
        <v>1920</v>
      </c>
      <c r="D207" s="67">
        <v>3000</v>
      </c>
      <c r="F207" s="68">
        <v>1813.48</v>
      </c>
      <c r="H207" s="74">
        <f t="shared" ref="H207:H212" si="33">F207/D207</f>
        <v>0.60449333333333333</v>
      </c>
      <c r="J207" s="67">
        <v>11670</v>
      </c>
      <c r="L207" s="201">
        <v>4475.53</v>
      </c>
      <c r="N207" s="69">
        <f t="shared" ref="N207:N211" si="34">L207/J207</f>
        <v>0.3835072836332476</v>
      </c>
      <c r="O207" s="70" t="s">
        <v>112</v>
      </c>
      <c r="P207" s="155" t="s">
        <v>98</v>
      </c>
    </row>
    <row r="208" spans="1:16" x14ac:dyDescent="0.2">
      <c r="A208" s="148" t="s">
        <v>129</v>
      </c>
      <c r="B208" s="67">
        <v>0</v>
      </c>
      <c r="D208" s="67">
        <v>200</v>
      </c>
      <c r="F208" s="68">
        <v>225.86</v>
      </c>
      <c r="H208" s="74">
        <f t="shared" si="33"/>
        <v>1.1293</v>
      </c>
      <c r="J208" s="67">
        <v>975</v>
      </c>
      <c r="L208" s="201">
        <v>243</v>
      </c>
      <c r="N208" s="69"/>
      <c r="O208" s="70" t="s">
        <v>112</v>
      </c>
      <c r="P208" s="155" t="s">
        <v>98</v>
      </c>
    </row>
    <row r="209" spans="1:16" x14ac:dyDescent="0.2">
      <c r="A209" s="140" t="s">
        <v>130</v>
      </c>
      <c r="B209" s="67">
        <v>195</v>
      </c>
      <c r="D209" s="67">
        <v>7500</v>
      </c>
      <c r="F209" s="68">
        <v>5914.71</v>
      </c>
      <c r="H209" s="74">
        <f t="shared" si="33"/>
        <v>0.788628</v>
      </c>
      <c r="J209" s="67">
        <v>195</v>
      </c>
      <c r="L209" s="201">
        <v>204.55</v>
      </c>
      <c r="N209" s="69">
        <f t="shared" si="34"/>
        <v>1.048974358974359</v>
      </c>
      <c r="O209" s="70" t="s">
        <v>112</v>
      </c>
      <c r="P209" s="155" t="s">
        <v>98</v>
      </c>
    </row>
    <row r="210" spans="1:16" x14ac:dyDescent="0.2">
      <c r="A210" s="140" t="s">
        <v>131</v>
      </c>
      <c r="B210" s="67">
        <v>491</v>
      </c>
      <c r="D210" s="67">
        <v>5500</v>
      </c>
      <c r="F210" s="68">
        <v>4456.12</v>
      </c>
      <c r="H210" s="74">
        <f t="shared" si="33"/>
        <v>0.81020363636363635</v>
      </c>
      <c r="J210" s="67">
        <v>2931</v>
      </c>
      <c r="L210" s="201">
        <v>1116.55</v>
      </c>
      <c r="N210" s="69">
        <f t="shared" si="34"/>
        <v>0.38094506994199928</v>
      </c>
      <c r="O210" s="70" t="s">
        <v>112</v>
      </c>
      <c r="P210" s="155" t="s">
        <v>98</v>
      </c>
    </row>
    <row r="211" spans="1:16" ht="15.75" thickBot="1" x14ac:dyDescent="0.25">
      <c r="A211" s="140" t="s">
        <v>139</v>
      </c>
      <c r="B211" s="67">
        <v>165</v>
      </c>
      <c r="C211" s="4"/>
      <c r="D211" s="72">
        <v>2297</v>
      </c>
      <c r="E211" s="4"/>
      <c r="F211" s="73">
        <v>451.2</v>
      </c>
      <c r="G211" s="4"/>
      <c r="H211" s="74">
        <f t="shared" si="33"/>
        <v>0.19643012625163256</v>
      </c>
      <c r="I211" s="4"/>
      <c r="J211" s="67">
        <v>2325</v>
      </c>
      <c r="K211" s="4"/>
      <c r="L211" s="201">
        <v>1005.05</v>
      </c>
      <c r="M211" s="4"/>
      <c r="N211" s="69">
        <f t="shared" si="34"/>
        <v>0.43227956989247313</v>
      </c>
      <c r="O211" s="70">
        <v>41</v>
      </c>
      <c r="P211" s="155" t="s">
        <v>98</v>
      </c>
    </row>
    <row r="212" spans="1:16" ht="16.5" thickBot="1" x14ac:dyDescent="0.3">
      <c r="A212" s="170" t="s">
        <v>29</v>
      </c>
      <c r="B212" s="92">
        <f>SUM(B207:B211)</f>
        <v>2771</v>
      </c>
      <c r="D212" s="92">
        <f>SUM(D211:D211)</f>
        <v>2297</v>
      </c>
      <c r="F212" s="93">
        <f>SUM(F211:F211)</f>
        <v>451.2</v>
      </c>
      <c r="H212" s="126">
        <f t="shared" si="33"/>
        <v>0.19643012625163256</v>
      </c>
      <c r="J212" s="92">
        <f>SUM(J207:J211)</f>
        <v>18096</v>
      </c>
      <c r="L212" s="200">
        <f>SUM(L207:L211)</f>
        <v>7044.68</v>
      </c>
      <c r="N212" s="126">
        <f>L212/J212</f>
        <v>0.38929487179487182</v>
      </c>
      <c r="O212" s="25"/>
    </row>
    <row r="213" spans="1:16" x14ac:dyDescent="0.2">
      <c r="A213" s="11" t="s">
        <v>22</v>
      </c>
      <c r="O213" s="2"/>
    </row>
    <row r="214" spans="1:16" x14ac:dyDescent="0.2">
      <c r="A214" s="140" t="s">
        <v>131</v>
      </c>
      <c r="B214" s="67">
        <v>770</v>
      </c>
      <c r="D214" s="67">
        <v>5500</v>
      </c>
      <c r="F214" s="68">
        <v>4456.12</v>
      </c>
      <c r="H214" s="74">
        <f>F214/D214</f>
        <v>0.81020363636363635</v>
      </c>
      <c r="J214" s="67">
        <v>770</v>
      </c>
      <c r="L214" s="201">
        <v>513.77</v>
      </c>
      <c r="N214" s="69">
        <f t="shared" ref="N214:N218" si="35">L214/J214</f>
        <v>0.66723376623376618</v>
      </c>
      <c r="O214" s="70">
        <v>41</v>
      </c>
      <c r="P214" s="114" t="s">
        <v>69</v>
      </c>
    </row>
    <row r="215" spans="1:16" x14ac:dyDescent="0.2">
      <c r="A215" s="140" t="s">
        <v>135</v>
      </c>
      <c r="B215" s="67">
        <v>2000</v>
      </c>
      <c r="J215" s="67">
        <v>7000</v>
      </c>
      <c r="L215" s="201">
        <v>1439.33</v>
      </c>
      <c r="N215" s="69">
        <f t="shared" si="35"/>
        <v>0.20561857142857143</v>
      </c>
      <c r="O215" s="70">
        <v>41</v>
      </c>
      <c r="P215" s="114" t="s">
        <v>69</v>
      </c>
    </row>
    <row r="216" spans="1:16" x14ac:dyDescent="0.2">
      <c r="A216" s="140" t="s">
        <v>200</v>
      </c>
      <c r="B216" s="67">
        <v>25700</v>
      </c>
      <c r="J216" s="67">
        <v>25700</v>
      </c>
      <c r="L216" s="201">
        <v>19212.03</v>
      </c>
      <c r="N216" s="69">
        <f t="shared" si="35"/>
        <v>0.74754980544747074</v>
      </c>
      <c r="O216" s="70">
        <v>41</v>
      </c>
      <c r="P216" s="114" t="s">
        <v>69</v>
      </c>
    </row>
    <row r="217" spans="1:16" hidden="1" x14ac:dyDescent="0.2">
      <c r="A217" s="140" t="s">
        <v>137</v>
      </c>
      <c r="B217" s="72">
        <v>0</v>
      </c>
      <c r="D217" s="67">
        <v>11600</v>
      </c>
      <c r="F217" s="68">
        <v>8482.2099999999991</v>
      </c>
      <c r="H217" s="74">
        <f t="shared" ref="H217:H223" si="36">F217/D217</f>
        <v>0.7312249999999999</v>
      </c>
      <c r="J217" s="72">
        <v>0</v>
      </c>
      <c r="L217" s="204">
        <v>0</v>
      </c>
      <c r="N217" s="69" t="e">
        <f t="shared" si="35"/>
        <v>#DIV/0!</v>
      </c>
      <c r="O217" s="70">
        <v>41</v>
      </c>
      <c r="P217" s="114" t="s">
        <v>69</v>
      </c>
    </row>
    <row r="218" spans="1:16" ht="15.75" thickBot="1" x14ac:dyDescent="0.25">
      <c r="A218" s="140" t="s">
        <v>139</v>
      </c>
      <c r="B218" s="67">
        <v>3600</v>
      </c>
      <c r="C218" s="4"/>
      <c r="D218" s="72">
        <v>2297</v>
      </c>
      <c r="E218" s="4"/>
      <c r="F218" s="73">
        <v>451.2</v>
      </c>
      <c r="G218" s="4"/>
      <c r="H218" s="74">
        <f>F218/D218</f>
        <v>0.19643012625163256</v>
      </c>
      <c r="I218" s="4"/>
      <c r="J218" s="67">
        <v>3600</v>
      </c>
      <c r="K218" s="4"/>
      <c r="L218" s="201">
        <v>2628</v>
      </c>
      <c r="M218" s="4"/>
      <c r="N218" s="69">
        <f t="shared" si="35"/>
        <v>0.73</v>
      </c>
      <c r="O218" s="70">
        <v>41</v>
      </c>
      <c r="P218" s="114" t="s">
        <v>69</v>
      </c>
    </row>
    <row r="219" spans="1:16" ht="16.5" thickBot="1" x14ac:dyDescent="0.3">
      <c r="A219" s="150" t="s">
        <v>29</v>
      </c>
      <c r="B219" s="92">
        <f>SUM(B214:B218)</f>
        <v>32070</v>
      </c>
      <c r="D219" s="67">
        <v>150</v>
      </c>
      <c r="F219" s="68">
        <v>138.30000000000001</v>
      </c>
      <c r="H219" s="74">
        <f t="shared" si="36"/>
        <v>0.92200000000000004</v>
      </c>
      <c r="J219" s="92">
        <f>SUM(J214:J218)</f>
        <v>37070</v>
      </c>
      <c r="L219" s="200">
        <f>SUM(L214:L218)</f>
        <v>23793.129999999997</v>
      </c>
      <c r="N219" s="126">
        <f>L219/J219</f>
        <v>0.64184326949015369</v>
      </c>
      <c r="O219" s="1"/>
    </row>
    <row r="220" spans="1:16" ht="15.75" x14ac:dyDescent="0.25">
      <c r="A220" s="150"/>
      <c r="B220" s="34"/>
      <c r="D220" s="67">
        <v>5000</v>
      </c>
      <c r="F220" s="68">
        <v>4243.3599999999997</v>
      </c>
      <c r="H220" s="74">
        <f t="shared" si="36"/>
        <v>0.84867199999999998</v>
      </c>
      <c r="J220" s="34"/>
      <c r="L220" s="203"/>
      <c r="N220" s="34"/>
      <c r="O220" s="1"/>
    </row>
    <row r="221" spans="1:16" x14ac:dyDescent="0.2">
      <c r="A221" s="11" t="s">
        <v>32</v>
      </c>
      <c r="D221" s="67">
        <v>1000</v>
      </c>
      <c r="F221" s="68">
        <v>656.87</v>
      </c>
      <c r="H221" s="74">
        <f t="shared" si="36"/>
        <v>0.65686999999999995</v>
      </c>
      <c r="O221" s="2"/>
    </row>
    <row r="222" spans="1:16" x14ac:dyDescent="0.2">
      <c r="A222" s="19" t="s">
        <v>44</v>
      </c>
      <c r="D222" s="67">
        <v>2000</v>
      </c>
      <c r="F222" s="68">
        <v>613.94000000000005</v>
      </c>
      <c r="H222" s="74">
        <f t="shared" si="36"/>
        <v>0.30697000000000002</v>
      </c>
      <c r="O222" s="2"/>
    </row>
    <row r="223" spans="1:16" x14ac:dyDescent="0.2">
      <c r="A223" s="140" t="s">
        <v>143</v>
      </c>
      <c r="B223" s="67">
        <v>13300</v>
      </c>
      <c r="D223" s="72">
        <v>5500</v>
      </c>
      <c r="F223" s="73">
        <v>5300</v>
      </c>
      <c r="H223" s="74">
        <f t="shared" si="36"/>
        <v>0.96363636363636362</v>
      </c>
      <c r="J223" s="67">
        <v>13300</v>
      </c>
      <c r="L223" s="201">
        <v>10399.73</v>
      </c>
      <c r="N223" s="69">
        <f t="shared" ref="N223:N228" si="37">L223/J223</f>
        <v>0.78193458646616543</v>
      </c>
      <c r="O223" s="70">
        <v>41</v>
      </c>
      <c r="P223" s="115" t="s">
        <v>70</v>
      </c>
    </row>
    <row r="224" spans="1:16" x14ac:dyDescent="0.2">
      <c r="A224" s="140" t="s">
        <v>135</v>
      </c>
      <c r="B224" s="67">
        <v>9000</v>
      </c>
      <c r="C224" s="4"/>
      <c r="D224" s="67"/>
      <c r="E224" s="4"/>
      <c r="F224" s="68"/>
      <c r="G224" s="4"/>
      <c r="H224" s="69"/>
      <c r="I224" s="4"/>
      <c r="J224" s="67">
        <v>9000</v>
      </c>
      <c r="K224" s="4"/>
      <c r="L224" s="201">
        <v>3486.14</v>
      </c>
      <c r="M224" s="4"/>
      <c r="N224" s="69">
        <f t="shared" si="37"/>
        <v>0.38734888888888885</v>
      </c>
      <c r="O224" s="70">
        <v>41</v>
      </c>
      <c r="P224" s="115" t="s">
        <v>70</v>
      </c>
    </row>
    <row r="225" spans="1:16" ht="16.5" thickBot="1" x14ac:dyDescent="0.3">
      <c r="A225" s="140" t="s">
        <v>136</v>
      </c>
      <c r="B225" s="67">
        <v>4600</v>
      </c>
      <c r="D225" s="146">
        <f>SUM(D217:D223)</f>
        <v>27547</v>
      </c>
      <c r="F225" s="147">
        <f>SUM(F217:F223)</f>
        <v>19885.88</v>
      </c>
      <c r="H225" s="182">
        <f>F225/D225</f>
        <v>0.72188913493302365</v>
      </c>
      <c r="J225" s="67">
        <v>4600</v>
      </c>
      <c r="L225" s="201">
        <v>2958.33</v>
      </c>
      <c r="N225" s="69">
        <f t="shared" si="37"/>
        <v>0.64311521739130428</v>
      </c>
      <c r="O225" s="70">
        <v>41</v>
      </c>
      <c r="P225" s="115" t="s">
        <v>70</v>
      </c>
    </row>
    <row r="226" spans="1:16" hidden="1" x14ac:dyDescent="0.2">
      <c r="A226" s="140" t="s">
        <v>137</v>
      </c>
      <c r="B226" s="67">
        <v>0</v>
      </c>
      <c r="J226" s="67">
        <v>0</v>
      </c>
      <c r="L226" s="201">
        <v>0</v>
      </c>
      <c r="N226" s="69">
        <v>0</v>
      </c>
      <c r="O226" s="70">
        <v>41</v>
      </c>
      <c r="P226" s="115" t="s">
        <v>70</v>
      </c>
    </row>
    <row r="227" spans="1:16" x14ac:dyDescent="0.2">
      <c r="A227" s="148" t="s">
        <v>138</v>
      </c>
      <c r="B227" s="67">
        <v>2000</v>
      </c>
      <c r="D227" s="67">
        <v>300</v>
      </c>
      <c r="F227" s="68">
        <v>92.26</v>
      </c>
      <c r="H227" s="74">
        <f t="shared" ref="H227:H233" si="38">F227/D227</f>
        <v>0.30753333333333333</v>
      </c>
      <c r="J227" s="67">
        <v>2000</v>
      </c>
      <c r="L227" s="201">
        <v>1494.07</v>
      </c>
      <c r="N227" s="69">
        <f t="shared" si="37"/>
        <v>0.747035</v>
      </c>
      <c r="O227" s="70">
        <v>41</v>
      </c>
      <c r="P227" s="115" t="s">
        <v>70</v>
      </c>
    </row>
    <row r="228" spans="1:16" ht="15.75" thickBot="1" x14ac:dyDescent="0.25">
      <c r="A228" s="140" t="s">
        <v>139</v>
      </c>
      <c r="B228" s="67">
        <v>1000</v>
      </c>
      <c r="C228" s="4"/>
      <c r="D228" s="72">
        <v>2297</v>
      </c>
      <c r="E228" s="4"/>
      <c r="F228" s="73">
        <v>451.2</v>
      </c>
      <c r="G228" s="4"/>
      <c r="H228" s="74">
        <f>F228/D228</f>
        <v>0.19643012625163256</v>
      </c>
      <c r="I228" s="4"/>
      <c r="J228" s="67">
        <v>1000</v>
      </c>
      <c r="K228" s="4"/>
      <c r="L228" s="201">
        <v>406.65</v>
      </c>
      <c r="M228" s="4"/>
      <c r="N228" s="69">
        <f t="shared" si="37"/>
        <v>0.40664999999999996</v>
      </c>
      <c r="O228" s="70">
        <v>41</v>
      </c>
      <c r="P228" s="115" t="s">
        <v>70</v>
      </c>
    </row>
    <row r="229" spans="1:16" ht="16.5" thickBot="1" x14ac:dyDescent="0.3">
      <c r="A229" s="150" t="s">
        <v>29</v>
      </c>
      <c r="B229" s="92">
        <f>SUM(B223:B228)</f>
        <v>29900</v>
      </c>
      <c r="D229" s="67">
        <v>1500</v>
      </c>
      <c r="F229" s="68">
        <v>1493.83</v>
      </c>
      <c r="H229" s="74">
        <v>0</v>
      </c>
      <c r="J229" s="92">
        <f>SUM(J223:J228)</f>
        <v>29900</v>
      </c>
      <c r="L229" s="200">
        <f>SUM(L223:L228)</f>
        <v>18744.919999999998</v>
      </c>
      <c r="N229" s="126">
        <f>L229/J229</f>
        <v>0.62692040133779259</v>
      </c>
      <c r="O229" s="1"/>
    </row>
    <row r="230" spans="1:16" ht="15.75" x14ac:dyDescent="0.25">
      <c r="A230" s="18" t="s">
        <v>107</v>
      </c>
      <c r="B230" s="34"/>
      <c r="D230" s="67">
        <v>300</v>
      </c>
      <c r="F230" s="68">
        <v>286.85000000000002</v>
      </c>
      <c r="H230" s="74">
        <f t="shared" si="38"/>
        <v>0.95616666666666672</v>
      </c>
      <c r="J230" s="34"/>
      <c r="L230" s="203"/>
      <c r="N230" s="34"/>
      <c r="O230" s="1"/>
    </row>
    <row r="231" spans="1:16" ht="15.75" thickBot="1" x14ac:dyDescent="0.25">
      <c r="A231" s="140" t="s">
        <v>139</v>
      </c>
      <c r="B231" s="72">
        <v>3000</v>
      </c>
      <c r="D231" s="67">
        <v>1328</v>
      </c>
      <c r="F231" s="68">
        <v>765.92</v>
      </c>
      <c r="H231" s="74">
        <f t="shared" si="38"/>
        <v>0.57674698795180723</v>
      </c>
      <c r="J231" s="72">
        <v>3000</v>
      </c>
      <c r="L231" s="204">
        <v>573.35</v>
      </c>
      <c r="N231" s="69">
        <f t="shared" ref="N231" si="39">L231/J231</f>
        <v>0.19111666666666668</v>
      </c>
      <c r="O231" s="70">
        <v>41</v>
      </c>
      <c r="P231" s="116" t="s">
        <v>71</v>
      </c>
    </row>
    <row r="232" spans="1:16" ht="16.5" thickBot="1" x14ac:dyDescent="0.3">
      <c r="A232" s="170" t="s">
        <v>29</v>
      </c>
      <c r="B232" s="92">
        <f>SUM(B231:B231)</f>
        <v>3000</v>
      </c>
      <c r="D232" s="67">
        <v>400</v>
      </c>
      <c r="F232" s="68">
        <v>380.01</v>
      </c>
      <c r="H232" s="74">
        <f t="shared" si="38"/>
        <v>0.95002500000000001</v>
      </c>
      <c r="J232" s="92">
        <f>SUM(J231:J231)</f>
        <v>3000</v>
      </c>
      <c r="L232" s="200">
        <f>SUM(L231)</f>
        <v>573.35</v>
      </c>
      <c r="N232" s="126">
        <f>L232/J232</f>
        <v>0.19111666666666668</v>
      </c>
      <c r="O232" s="10"/>
    </row>
    <row r="233" spans="1:16" ht="15.75" thickBot="1" x14ac:dyDescent="0.25">
      <c r="C233" s="4"/>
      <c r="D233" s="72">
        <v>2500</v>
      </c>
      <c r="E233" s="4"/>
      <c r="F233" s="73">
        <v>2211.0500000000002</v>
      </c>
      <c r="G233" s="4"/>
      <c r="H233" s="74">
        <f t="shared" si="38"/>
        <v>0.88442000000000009</v>
      </c>
      <c r="I233" s="4"/>
      <c r="K233" s="4"/>
      <c r="M233" s="4"/>
      <c r="O233" s="2"/>
    </row>
    <row r="234" spans="1:16" ht="16.5" thickBot="1" x14ac:dyDescent="0.3">
      <c r="A234" s="11" t="s">
        <v>23</v>
      </c>
      <c r="D234" s="92">
        <f>SUM(D227:D233)</f>
        <v>8625</v>
      </c>
      <c r="F234" s="93">
        <f>SUM(F227:F233)</f>
        <v>5681.12</v>
      </c>
      <c r="H234" s="126">
        <f>F234/D234</f>
        <v>0.65868057971014493</v>
      </c>
      <c r="O234" s="2"/>
    </row>
    <row r="235" spans="1:16" ht="15.75" x14ac:dyDescent="0.25">
      <c r="A235" s="11" t="s">
        <v>24</v>
      </c>
      <c r="D235" s="34"/>
      <c r="F235" s="34"/>
      <c r="O235" s="2"/>
    </row>
    <row r="236" spans="1:16" ht="15.75" x14ac:dyDescent="0.25">
      <c r="A236" s="148" t="s">
        <v>129</v>
      </c>
      <c r="B236" s="67">
        <v>132</v>
      </c>
      <c r="D236" s="34"/>
      <c r="F236" s="34"/>
      <c r="J236" s="67">
        <v>132</v>
      </c>
      <c r="L236" s="201">
        <v>91.2</v>
      </c>
      <c r="N236" s="69">
        <f t="shared" ref="N236:N243" si="40">L236/J236</f>
        <v>0.69090909090909092</v>
      </c>
      <c r="O236" s="70">
        <v>41</v>
      </c>
      <c r="P236" s="117" t="s">
        <v>72</v>
      </c>
    </row>
    <row r="237" spans="1:16" x14ac:dyDescent="0.2">
      <c r="A237" s="140" t="s">
        <v>131</v>
      </c>
      <c r="B237" s="67">
        <v>296</v>
      </c>
      <c r="D237" s="67">
        <v>1660</v>
      </c>
      <c r="F237" s="68">
        <v>602.70000000000005</v>
      </c>
      <c r="H237" s="74">
        <f>F237/D237</f>
        <v>0.36307228915662654</v>
      </c>
      <c r="J237" s="67">
        <v>296</v>
      </c>
      <c r="L237" s="201">
        <v>227.46</v>
      </c>
      <c r="N237" s="69">
        <f t="shared" si="40"/>
        <v>0.76844594594594595</v>
      </c>
      <c r="O237" s="70">
        <v>41</v>
      </c>
      <c r="P237" s="117" t="s">
        <v>72</v>
      </c>
    </row>
    <row r="238" spans="1:16" x14ac:dyDescent="0.2">
      <c r="A238" s="140" t="s">
        <v>143</v>
      </c>
      <c r="B238" s="67">
        <v>11400</v>
      </c>
      <c r="D238" s="67">
        <v>1000</v>
      </c>
      <c r="F238" s="68">
        <v>123.6</v>
      </c>
      <c r="H238" s="74">
        <f t="shared" ref="H238:H250" si="41">F238/D238</f>
        <v>0.12359999999999999</v>
      </c>
      <c r="J238" s="67">
        <v>11400</v>
      </c>
      <c r="L238" s="201">
        <v>7996.85</v>
      </c>
      <c r="N238" s="69">
        <f t="shared" si="40"/>
        <v>0.70147807017543862</v>
      </c>
      <c r="O238" s="70">
        <v>41</v>
      </c>
      <c r="P238" s="117" t="s">
        <v>72</v>
      </c>
    </row>
    <row r="239" spans="1:16" x14ac:dyDescent="0.2">
      <c r="A239" s="140" t="s">
        <v>135</v>
      </c>
      <c r="B239" s="67">
        <v>1000</v>
      </c>
      <c r="D239" s="67">
        <v>1500</v>
      </c>
      <c r="F239" s="68">
        <v>1170.6400000000001</v>
      </c>
      <c r="H239" s="74">
        <f t="shared" si="41"/>
        <v>0.78042666666666671</v>
      </c>
      <c r="J239" s="67">
        <v>1000</v>
      </c>
      <c r="L239" s="201">
        <v>89</v>
      </c>
      <c r="N239" s="69">
        <f t="shared" si="40"/>
        <v>8.8999999999999996E-2</v>
      </c>
      <c r="O239" s="70">
        <v>41</v>
      </c>
      <c r="P239" s="117" t="s">
        <v>72</v>
      </c>
    </row>
    <row r="240" spans="1:16" hidden="1" x14ac:dyDescent="0.2">
      <c r="A240" s="140" t="s">
        <v>137</v>
      </c>
      <c r="B240" s="67">
        <v>0</v>
      </c>
      <c r="D240" s="67">
        <v>1100</v>
      </c>
      <c r="F240" s="68">
        <v>905.78</v>
      </c>
      <c r="H240" s="74">
        <v>0</v>
      </c>
      <c r="J240" s="67">
        <v>0</v>
      </c>
      <c r="L240" s="201">
        <v>0</v>
      </c>
      <c r="N240" s="69">
        <v>0</v>
      </c>
      <c r="O240" s="70">
        <v>41</v>
      </c>
      <c r="P240" s="117" t="s">
        <v>72</v>
      </c>
    </row>
    <row r="241" spans="1:16" x14ac:dyDescent="0.2">
      <c r="A241" s="148" t="s">
        <v>138</v>
      </c>
      <c r="B241" s="67">
        <v>1300</v>
      </c>
      <c r="D241" s="67">
        <v>166</v>
      </c>
      <c r="F241" s="68">
        <v>0</v>
      </c>
      <c r="H241" s="74">
        <f t="shared" si="41"/>
        <v>0</v>
      </c>
      <c r="J241" s="67">
        <v>1550</v>
      </c>
      <c r="L241" s="201">
        <v>1219.98</v>
      </c>
      <c r="N241" s="69">
        <f t="shared" si="40"/>
        <v>0.78708387096774191</v>
      </c>
      <c r="O241" s="70">
        <v>41</v>
      </c>
      <c r="P241" s="117" t="s">
        <v>72</v>
      </c>
    </row>
    <row r="242" spans="1:16" x14ac:dyDescent="0.2">
      <c r="A242" s="140" t="s">
        <v>139</v>
      </c>
      <c r="B242" s="72">
        <v>2230</v>
      </c>
      <c r="D242" s="67">
        <v>300</v>
      </c>
      <c r="F242" s="68">
        <v>173.6</v>
      </c>
      <c r="H242" s="74">
        <v>0</v>
      </c>
      <c r="J242" s="72">
        <v>2230</v>
      </c>
      <c r="L242" s="204">
        <v>1602.7</v>
      </c>
      <c r="N242" s="69">
        <f t="shared" si="40"/>
        <v>0.71869955156950671</v>
      </c>
      <c r="O242" s="70">
        <v>41</v>
      </c>
      <c r="P242" s="117" t="s">
        <v>72</v>
      </c>
    </row>
    <row r="243" spans="1:16" ht="15.75" thickBot="1" x14ac:dyDescent="0.25">
      <c r="A243" s="140" t="s">
        <v>144</v>
      </c>
      <c r="B243" s="72">
        <v>16000</v>
      </c>
      <c r="D243" s="67">
        <v>7000</v>
      </c>
      <c r="F243" s="68">
        <v>6580.38</v>
      </c>
      <c r="H243" s="74">
        <f t="shared" si="41"/>
        <v>0.94005428571428573</v>
      </c>
      <c r="J243" s="72">
        <v>16000</v>
      </c>
      <c r="L243" s="204">
        <v>16000</v>
      </c>
      <c r="N243" s="69">
        <f t="shared" si="40"/>
        <v>1</v>
      </c>
      <c r="O243" s="70">
        <v>41</v>
      </c>
      <c r="P243" s="117" t="s">
        <v>72</v>
      </c>
    </row>
    <row r="244" spans="1:16" ht="16.5" thickBot="1" x14ac:dyDescent="0.3">
      <c r="A244" s="150" t="s">
        <v>29</v>
      </c>
      <c r="B244" s="92">
        <f>SUM(B236:B243)</f>
        <v>32358</v>
      </c>
      <c r="D244" s="67">
        <v>6500</v>
      </c>
      <c r="F244" s="68">
        <v>5140.6099999999997</v>
      </c>
      <c r="H244" s="74">
        <f t="shared" si="41"/>
        <v>0.79086307692307689</v>
      </c>
      <c r="J244" s="92">
        <f>SUM(J236:J243)</f>
        <v>32608</v>
      </c>
      <c r="L244" s="200">
        <f>SUM(L236:L243)</f>
        <v>27227.190000000002</v>
      </c>
      <c r="N244" s="126">
        <f>L244/J244</f>
        <v>0.83498497301275765</v>
      </c>
      <c r="O244" s="1"/>
    </row>
    <row r="245" spans="1:16" ht="15.75" x14ac:dyDescent="0.25">
      <c r="A245" s="150"/>
      <c r="B245" s="34"/>
      <c r="D245" s="67">
        <v>663</v>
      </c>
      <c r="F245" s="68">
        <v>663</v>
      </c>
      <c r="H245" s="74">
        <f t="shared" si="41"/>
        <v>1</v>
      </c>
      <c r="J245" s="34"/>
      <c r="L245" s="203"/>
      <c r="N245" s="34"/>
      <c r="O245" s="1"/>
    </row>
    <row r="246" spans="1:16" x14ac:dyDescent="0.2">
      <c r="A246" s="11" t="s">
        <v>168</v>
      </c>
      <c r="D246" s="67">
        <v>7000</v>
      </c>
      <c r="F246" s="68">
        <v>3517.13</v>
      </c>
      <c r="H246" s="74">
        <f t="shared" si="41"/>
        <v>0.50244714285714287</v>
      </c>
      <c r="O246" s="2"/>
    </row>
    <row r="247" spans="1:16" x14ac:dyDescent="0.2">
      <c r="A247" s="140" t="s">
        <v>143</v>
      </c>
      <c r="B247" s="67">
        <v>700</v>
      </c>
      <c r="D247" s="67">
        <v>500</v>
      </c>
      <c r="F247" s="68">
        <v>0</v>
      </c>
      <c r="H247" s="74">
        <f t="shared" si="41"/>
        <v>0</v>
      </c>
      <c r="J247" s="67">
        <v>700</v>
      </c>
      <c r="L247" s="201">
        <v>594.97</v>
      </c>
      <c r="N247" s="69">
        <f t="shared" ref="N247:N250" si="42">L247/J247</f>
        <v>0.84995714285714286</v>
      </c>
      <c r="O247" s="70">
        <v>41</v>
      </c>
      <c r="P247" s="118" t="s">
        <v>73</v>
      </c>
    </row>
    <row r="248" spans="1:16" x14ac:dyDescent="0.2">
      <c r="A248" s="140" t="s">
        <v>135</v>
      </c>
      <c r="B248" s="67">
        <v>1300</v>
      </c>
      <c r="D248" s="67">
        <v>2800</v>
      </c>
      <c r="F248" s="68">
        <v>2769.04</v>
      </c>
      <c r="H248" s="74">
        <f t="shared" si="41"/>
        <v>0.98894285714285712</v>
      </c>
      <c r="J248" s="67">
        <v>1300</v>
      </c>
      <c r="L248" s="201">
        <v>1030.4000000000001</v>
      </c>
      <c r="N248" s="69">
        <f t="shared" si="42"/>
        <v>0.79261538461538472</v>
      </c>
      <c r="O248" s="70">
        <v>41</v>
      </c>
      <c r="P248" s="118" t="s">
        <v>73</v>
      </c>
    </row>
    <row r="249" spans="1:16" hidden="1" x14ac:dyDescent="0.2">
      <c r="A249" s="140" t="s">
        <v>137</v>
      </c>
      <c r="B249" s="67">
        <v>0</v>
      </c>
      <c r="D249" s="67">
        <v>0</v>
      </c>
      <c r="F249" s="68">
        <v>0</v>
      </c>
      <c r="H249" s="74"/>
      <c r="J249" s="67">
        <v>0</v>
      </c>
      <c r="L249" s="201">
        <v>0</v>
      </c>
      <c r="N249" s="69">
        <v>0</v>
      </c>
      <c r="O249" s="70">
        <v>41</v>
      </c>
      <c r="P249" s="118" t="s">
        <v>73</v>
      </c>
    </row>
    <row r="250" spans="1:16" ht="15.75" thickBot="1" x14ac:dyDescent="0.25">
      <c r="A250" s="148" t="s">
        <v>138</v>
      </c>
      <c r="B250" s="67">
        <v>2600</v>
      </c>
      <c r="C250" s="4"/>
      <c r="D250" s="67">
        <v>1700</v>
      </c>
      <c r="E250" s="4"/>
      <c r="F250" s="68">
        <v>432.76</v>
      </c>
      <c r="G250" s="4"/>
      <c r="H250" s="74">
        <f t="shared" si="41"/>
        <v>0.25456470588235292</v>
      </c>
      <c r="I250" s="4"/>
      <c r="J250" s="67">
        <v>2600</v>
      </c>
      <c r="K250" s="4"/>
      <c r="L250" s="201">
        <v>1544.62</v>
      </c>
      <c r="M250" s="4"/>
      <c r="N250" s="69">
        <f t="shared" si="42"/>
        <v>0.59408461538461532</v>
      </c>
      <c r="O250" s="70">
        <v>41</v>
      </c>
      <c r="P250" s="118" t="s">
        <v>73</v>
      </c>
    </row>
    <row r="251" spans="1:16" ht="16.5" thickBot="1" x14ac:dyDescent="0.3">
      <c r="A251" s="150" t="s">
        <v>29</v>
      </c>
      <c r="B251" s="92">
        <f>SUM(B247:B250)</f>
        <v>4600</v>
      </c>
      <c r="E251" s="4"/>
      <c r="G251" s="4"/>
      <c r="I251" s="4"/>
      <c r="J251" s="92">
        <f>SUM(J247:J250)</f>
        <v>4600</v>
      </c>
      <c r="K251" s="4"/>
      <c r="L251" s="200">
        <f>SUM(L247:L250)</f>
        <v>3169.99</v>
      </c>
      <c r="M251" s="4"/>
      <c r="N251" s="126">
        <f>L251/J251</f>
        <v>0.68912826086956513</v>
      </c>
      <c r="O251" s="1"/>
    </row>
    <row r="252" spans="1:16" ht="15.75" x14ac:dyDescent="0.25">
      <c r="A252" s="150"/>
      <c r="B252" s="34"/>
      <c r="D252" s="67">
        <v>332</v>
      </c>
      <c r="E252" s="4"/>
      <c r="F252" s="68">
        <v>59.36</v>
      </c>
      <c r="G252" s="4"/>
      <c r="H252" s="74">
        <f>F252/D252</f>
        <v>0.17879518072289158</v>
      </c>
      <c r="I252" s="4"/>
      <c r="J252" s="34"/>
      <c r="K252" s="4"/>
      <c r="L252" s="203"/>
      <c r="M252" s="4"/>
      <c r="N252" s="34"/>
      <c r="O252" s="1"/>
    </row>
    <row r="253" spans="1:16" ht="15.75" x14ac:dyDescent="0.25">
      <c r="A253" s="18" t="s">
        <v>169</v>
      </c>
      <c r="B253" s="34"/>
      <c r="D253" s="67">
        <v>750</v>
      </c>
      <c r="F253" s="68">
        <v>0</v>
      </c>
      <c r="H253" s="74">
        <f>F253/D253</f>
        <v>0</v>
      </c>
      <c r="J253" s="34"/>
      <c r="L253" s="203"/>
      <c r="N253" s="34"/>
      <c r="O253" s="1"/>
    </row>
    <row r="254" spans="1:16" s="7" customFormat="1" ht="15.75" thickBot="1" x14ac:dyDescent="0.25">
      <c r="A254" s="140" t="s">
        <v>143</v>
      </c>
      <c r="B254" s="67">
        <v>3000</v>
      </c>
      <c r="D254" s="72">
        <v>4000</v>
      </c>
      <c r="F254" s="73">
        <v>2535</v>
      </c>
      <c r="H254" s="74">
        <f>F254/D254</f>
        <v>0.63375000000000004</v>
      </c>
      <c r="J254" s="67">
        <v>3000</v>
      </c>
      <c r="L254" s="201">
        <v>2721.49</v>
      </c>
      <c r="N254" s="69">
        <f t="shared" ref="N254:N257" si="43">L254/J254</f>
        <v>0.90716333333333321</v>
      </c>
      <c r="O254" s="70">
        <v>41</v>
      </c>
      <c r="P254" s="120" t="s">
        <v>74</v>
      </c>
    </row>
    <row r="255" spans="1:16" ht="16.5" thickBot="1" x14ac:dyDescent="0.3">
      <c r="A255" s="140" t="s">
        <v>135</v>
      </c>
      <c r="B255" s="67">
        <v>500</v>
      </c>
      <c r="D255" s="92">
        <f>SUM(D252:D254)</f>
        <v>5082</v>
      </c>
      <c r="F255" s="93">
        <f>SUM(F252:F254)</f>
        <v>2594.36</v>
      </c>
      <c r="H255" s="126">
        <f>F255/D255</f>
        <v>0.510499803227076</v>
      </c>
      <c r="J255" s="67">
        <v>500</v>
      </c>
      <c r="L255" s="201">
        <v>105.91</v>
      </c>
      <c r="N255" s="69">
        <f t="shared" si="43"/>
        <v>0.21181999999999998</v>
      </c>
      <c r="O255" s="70">
        <v>41</v>
      </c>
      <c r="P255" s="120" t="s">
        <v>74</v>
      </c>
    </row>
    <row r="256" spans="1:16" ht="15.75" hidden="1" x14ac:dyDescent="0.25">
      <c r="A256" s="140" t="s">
        <v>137</v>
      </c>
      <c r="B256" s="67">
        <v>0</v>
      </c>
      <c r="D256" s="35"/>
      <c r="F256" s="35"/>
      <c r="J256" s="67">
        <v>0</v>
      </c>
      <c r="L256" s="201">
        <v>0</v>
      </c>
      <c r="N256" s="69">
        <v>0</v>
      </c>
      <c r="O256" s="70">
        <v>41</v>
      </c>
      <c r="P256" s="120" t="s">
        <v>74</v>
      </c>
    </row>
    <row r="257" spans="1:16" ht="15.75" thickBot="1" x14ac:dyDescent="0.25">
      <c r="A257" s="140" t="s">
        <v>139</v>
      </c>
      <c r="B257" s="72">
        <v>12000</v>
      </c>
      <c r="J257" s="72">
        <v>15800</v>
      </c>
      <c r="L257" s="204">
        <v>13166.78</v>
      </c>
      <c r="N257" s="69">
        <f t="shared" si="43"/>
        <v>0.83334050632911394</v>
      </c>
      <c r="O257" s="70">
        <v>41</v>
      </c>
      <c r="P257" s="120" t="s">
        <v>74</v>
      </c>
    </row>
    <row r="258" spans="1:16" ht="16.5" thickBot="1" x14ac:dyDescent="0.3">
      <c r="A258" s="150" t="s">
        <v>29</v>
      </c>
      <c r="B258" s="92">
        <f>SUM(B254:B257)</f>
        <v>15500</v>
      </c>
      <c r="J258" s="92">
        <f>SUM(J254:J257)</f>
        <v>19300</v>
      </c>
      <c r="L258" s="200">
        <f>SUM(L254:L257)</f>
        <v>15994.18</v>
      </c>
      <c r="N258" s="126">
        <f>L258/J258</f>
        <v>0.82871398963730569</v>
      </c>
      <c r="O258" s="2"/>
    </row>
    <row r="259" spans="1:16" ht="15.75" x14ac:dyDescent="0.25">
      <c r="A259" s="150"/>
      <c r="B259" s="34"/>
      <c r="D259" s="67">
        <v>1000</v>
      </c>
      <c r="F259" s="68">
        <v>257.37</v>
      </c>
      <c r="H259" s="74">
        <f t="shared" ref="H259:H264" si="44">F259/D259</f>
        <v>0.25736999999999999</v>
      </c>
      <c r="J259" s="34"/>
      <c r="L259" s="203"/>
      <c r="N259" s="34"/>
      <c r="O259" s="2"/>
    </row>
    <row r="260" spans="1:16" x14ac:dyDescent="0.2">
      <c r="A260" s="11" t="s">
        <v>170</v>
      </c>
      <c r="D260" s="67">
        <v>300</v>
      </c>
      <c r="F260" s="68">
        <v>389.13</v>
      </c>
      <c r="H260" s="74">
        <f t="shared" si="44"/>
        <v>1.2970999999999999</v>
      </c>
      <c r="O260" s="2"/>
    </row>
    <row r="261" spans="1:16" x14ac:dyDescent="0.2">
      <c r="A261" s="148" t="s">
        <v>129</v>
      </c>
      <c r="B261" s="67">
        <v>800</v>
      </c>
      <c r="D261" s="67">
        <v>2000</v>
      </c>
      <c r="F261" s="68">
        <v>1846.89</v>
      </c>
      <c r="H261" s="74">
        <f t="shared" si="44"/>
        <v>0.92344500000000007</v>
      </c>
      <c r="J261" s="67">
        <v>800</v>
      </c>
      <c r="L261" s="201">
        <v>514.32000000000005</v>
      </c>
      <c r="N261" s="69">
        <f t="shared" ref="N261:N267" si="45">L261/J261</f>
        <v>0.64290000000000003</v>
      </c>
      <c r="O261" s="70">
        <v>41</v>
      </c>
      <c r="P261" s="108" t="s">
        <v>75</v>
      </c>
    </row>
    <row r="262" spans="1:16" x14ac:dyDescent="0.2">
      <c r="A262" s="148" t="s">
        <v>145</v>
      </c>
      <c r="B262" s="67">
        <v>400</v>
      </c>
      <c r="D262" s="67">
        <v>650</v>
      </c>
      <c r="F262" s="68">
        <v>690.69</v>
      </c>
      <c r="H262" s="74">
        <f t="shared" si="44"/>
        <v>1.0626</v>
      </c>
      <c r="J262" s="67">
        <v>400</v>
      </c>
      <c r="L262" s="201">
        <v>149.28</v>
      </c>
      <c r="N262" s="69">
        <f t="shared" si="45"/>
        <v>0.37319999999999998</v>
      </c>
      <c r="O262" s="70">
        <v>41</v>
      </c>
      <c r="P262" s="108" t="s">
        <v>75</v>
      </c>
    </row>
    <row r="263" spans="1:16" x14ac:dyDescent="0.2">
      <c r="A263" s="140" t="s">
        <v>131</v>
      </c>
      <c r="B263" s="67">
        <v>3070</v>
      </c>
      <c r="D263" s="67">
        <v>7500</v>
      </c>
      <c r="F263" s="68">
        <v>907.32</v>
      </c>
      <c r="H263" s="74">
        <v>0</v>
      </c>
      <c r="J263" s="67">
        <v>3070</v>
      </c>
      <c r="L263" s="201">
        <v>2222.5300000000002</v>
      </c>
      <c r="N263" s="69">
        <f t="shared" si="45"/>
        <v>0.7239511400651466</v>
      </c>
      <c r="O263" s="70">
        <v>41</v>
      </c>
      <c r="P263" s="108" t="s">
        <v>75</v>
      </c>
    </row>
    <row r="264" spans="1:16" x14ac:dyDescent="0.2">
      <c r="A264" s="140" t="s">
        <v>135</v>
      </c>
      <c r="B264" s="67">
        <v>2200</v>
      </c>
      <c r="C264" s="4"/>
      <c r="D264" s="72">
        <v>1700</v>
      </c>
      <c r="E264" s="4"/>
      <c r="F264" s="73">
        <v>1234.58</v>
      </c>
      <c r="G264" s="4"/>
      <c r="H264" s="74">
        <f t="shared" si="44"/>
        <v>0.72622352941176471</v>
      </c>
      <c r="I264" s="4"/>
      <c r="J264" s="67">
        <v>2600</v>
      </c>
      <c r="K264" s="4"/>
      <c r="L264" s="201">
        <v>2511.7600000000002</v>
      </c>
      <c r="M264" s="4"/>
      <c r="N264" s="69">
        <f t="shared" si="45"/>
        <v>0.96606153846153853</v>
      </c>
      <c r="O264" s="70" t="s">
        <v>203</v>
      </c>
      <c r="P264" s="108" t="s">
        <v>75</v>
      </c>
    </row>
    <row r="265" spans="1:16" hidden="1" x14ac:dyDescent="0.2">
      <c r="A265" s="140" t="s">
        <v>137</v>
      </c>
      <c r="B265" s="67">
        <v>0</v>
      </c>
      <c r="C265" s="4"/>
      <c r="D265" s="36"/>
      <c r="E265" s="4"/>
      <c r="F265" s="229"/>
      <c r="G265" s="4"/>
      <c r="H265" s="52"/>
      <c r="I265" s="4"/>
      <c r="J265" s="67">
        <v>0</v>
      </c>
      <c r="K265" s="4"/>
      <c r="L265" s="201">
        <v>0</v>
      </c>
      <c r="M265" s="4"/>
      <c r="N265" s="69">
        <v>0</v>
      </c>
      <c r="O265" s="70">
        <v>41</v>
      </c>
      <c r="P265" s="108" t="s">
        <v>75</v>
      </c>
    </row>
    <row r="266" spans="1:16" ht="15.75" x14ac:dyDescent="0.25">
      <c r="A266" s="140" t="s">
        <v>139</v>
      </c>
      <c r="B266" s="67">
        <v>33700</v>
      </c>
      <c r="D266" s="34"/>
      <c r="F266" s="34"/>
      <c r="J266" s="67">
        <v>33700</v>
      </c>
      <c r="L266" s="201">
        <v>20090.43</v>
      </c>
      <c r="N266" s="69">
        <f t="shared" si="45"/>
        <v>0.59615519287833829</v>
      </c>
      <c r="O266" s="70">
        <v>41</v>
      </c>
      <c r="P266" s="234" t="s">
        <v>194</v>
      </c>
    </row>
    <row r="267" spans="1:16" ht="15.75" thickBot="1" x14ac:dyDescent="0.25">
      <c r="A267" s="140" t="s">
        <v>144</v>
      </c>
      <c r="B267" s="67">
        <v>600</v>
      </c>
      <c r="J267" s="67">
        <v>600</v>
      </c>
      <c r="L267" s="201">
        <v>600</v>
      </c>
      <c r="N267" s="69">
        <f t="shared" si="45"/>
        <v>1</v>
      </c>
      <c r="O267" s="70">
        <v>41</v>
      </c>
      <c r="P267" s="108" t="s">
        <v>201</v>
      </c>
    </row>
    <row r="268" spans="1:16" ht="16.5" thickBot="1" x14ac:dyDescent="0.3">
      <c r="A268" s="150" t="s">
        <v>29</v>
      </c>
      <c r="B268" s="146">
        <f>SUM(B261:B267)</f>
        <v>40770</v>
      </c>
      <c r="D268" s="67">
        <v>2710</v>
      </c>
      <c r="F268" s="68">
        <v>2107.6999999999998</v>
      </c>
      <c r="H268" s="74">
        <f t="shared" ref="H268:H281" si="46">F268/D268</f>
        <v>0.77774907749077482</v>
      </c>
      <c r="J268" s="146">
        <f>SUM(J261:J267)</f>
        <v>41170</v>
      </c>
      <c r="L268" s="218">
        <f>SUM(L261:L267)</f>
        <v>26088.32</v>
      </c>
      <c r="N268" s="126">
        <f>L268/J268</f>
        <v>0.63367306290988579</v>
      </c>
      <c r="O268" s="1"/>
    </row>
    <row r="269" spans="1:16" ht="15.75" x14ac:dyDescent="0.25">
      <c r="A269" s="150"/>
      <c r="B269" s="34"/>
      <c r="D269" s="67">
        <v>960</v>
      </c>
      <c r="F269" s="68">
        <v>702.17</v>
      </c>
      <c r="H269" s="74">
        <f t="shared" si="46"/>
        <v>0.73142708333333328</v>
      </c>
      <c r="J269" s="34"/>
      <c r="L269" s="203"/>
      <c r="N269" s="34"/>
      <c r="O269" s="1"/>
    </row>
    <row r="270" spans="1:16" x14ac:dyDescent="0.2">
      <c r="A270" s="11" t="s">
        <v>46</v>
      </c>
      <c r="D270" s="67">
        <v>4260</v>
      </c>
      <c r="F270" s="68">
        <v>3337.48</v>
      </c>
      <c r="H270" s="74">
        <f t="shared" si="46"/>
        <v>0.78344600938967135</v>
      </c>
      <c r="O270" s="2"/>
    </row>
    <row r="271" spans="1:16" hidden="1" x14ac:dyDescent="0.2">
      <c r="A271" s="140" t="s">
        <v>143</v>
      </c>
      <c r="B271" s="67">
        <v>0</v>
      </c>
      <c r="D271" s="67">
        <v>50</v>
      </c>
      <c r="F271" s="68">
        <v>21.2</v>
      </c>
      <c r="H271" s="74">
        <v>0</v>
      </c>
      <c r="J271" s="67">
        <v>0</v>
      </c>
      <c r="L271" s="201">
        <v>0</v>
      </c>
      <c r="N271" s="69">
        <v>0</v>
      </c>
      <c r="O271" s="70">
        <v>41</v>
      </c>
      <c r="P271" s="121" t="s">
        <v>76</v>
      </c>
    </row>
    <row r="272" spans="1:16" ht="15.75" thickBot="1" x14ac:dyDescent="0.25">
      <c r="A272" s="140" t="s">
        <v>135</v>
      </c>
      <c r="B272" s="67">
        <v>500</v>
      </c>
      <c r="D272" s="67">
        <v>7100</v>
      </c>
      <c r="F272" s="68">
        <v>4605.7700000000004</v>
      </c>
      <c r="H272" s="74">
        <f t="shared" si="46"/>
        <v>0.64870000000000005</v>
      </c>
      <c r="J272" s="67">
        <v>500</v>
      </c>
      <c r="L272" s="201">
        <v>0</v>
      </c>
      <c r="N272" s="69">
        <f t="shared" ref="N272" si="47">L272/J272</f>
        <v>0</v>
      </c>
      <c r="O272" s="70">
        <v>41</v>
      </c>
      <c r="P272" s="121" t="s">
        <v>76</v>
      </c>
    </row>
    <row r="273" spans="1:16" ht="15.75" hidden="1" thickBot="1" x14ac:dyDescent="0.25">
      <c r="A273" s="140" t="s">
        <v>137</v>
      </c>
      <c r="B273" s="72">
        <v>0</v>
      </c>
      <c r="D273" s="67">
        <v>1000</v>
      </c>
      <c r="F273" s="68">
        <v>970.14</v>
      </c>
      <c r="H273" s="74">
        <f t="shared" si="46"/>
        <v>0.97014</v>
      </c>
      <c r="J273" s="72">
        <v>0</v>
      </c>
      <c r="L273" s="204">
        <v>0</v>
      </c>
      <c r="N273" s="69">
        <v>0</v>
      </c>
      <c r="O273" s="70">
        <v>41</v>
      </c>
      <c r="P273" s="188" t="s">
        <v>76</v>
      </c>
    </row>
    <row r="274" spans="1:16" ht="16.5" thickBot="1" x14ac:dyDescent="0.3">
      <c r="A274" s="170" t="s">
        <v>29</v>
      </c>
      <c r="B274" s="92">
        <f>SUM(B271:B273)</f>
        <v>500</v>
      </c>
      <c r="D274" s="67">
        <v>700</v>
      </c>
      <c r="F274" s="68">
        <v>625.29999999999995</v>
      </c>
      <c r="H274" s="74">
        <f t="shared" si="46"/>
        <v>0.89328571428571424</v>
      </c>
      <c r="J274" s="92">
        <f>SUM(J271:J273)</f>
        <v>500</v>
      </c>
      <c r="L274" s="200">
        <f>SUM(L271:L273)</f>
        <v>0</v>
      </c>
      <c r="N274" s="126">
        <f>L274/J274</f>
        <v>0</v>
      </c>
      <c r="O274" s="10"/>
    </row>
    <row r="275" spans="1:16" ht="15.75" x14ac:dyDescent="0.25">
      <c r="A275" s="170"/>
      <c r="B275" s="35"/>
      <c r="D275" s="67">
        <v>3000</v>
      </c>
      <c r="F275" s="68">
        <v>879.7</v>
      </c>
      <c r="H275" s="74">
        <f t="shared" si="46"/>
        <v>0.29323333333333335</v>
      </c>
      <c r="J275" s="35"/>
      <c r="L275" s="202"/>
      <c r="N275" s="35"/>
      <c r="O275" s="10"/>
    </row>
    <row r="276" spans="1:16" x14ac:dyDescent="0.2">
      <c r="A276" s="11" t="s">
        <v>25</v>
      </c>
      <c r="D276" s="67">
        <v>3900</v>
      </c>
      <c r="F276" s="68">
        <v>4900.24</v>
      </c>
      <c r="H276" s="74">
        <f t="shared" si="46"/>
        <v>1.2564717948717947</v>
      </c>
      <c r="O276" s="2"/>
    </row>
    <row r="277" spans="1:16" x14ac:dyDescent="0.2">
      <c r="A277" s="11" t="s">
        <v>42</v>
      </c>
      <c r="D277" s="67">
        <v>3500</v>
      </c>
      <c r="F277" s="68">
        <v>2320.23</v>
      </c>
      <c r="H277" s="74">
        <f t="shared" si="46"/>
        <v>0.66292285714285715</v>
      </c>
      <c r="O277" s="2"/>
    </row>
    <row r="278" spans="1:16" x14ac:dyDescent="0.2">
      <c r="A278" s="140" t="s">
        <v>131</v>
      </c>
      <c r="B278" s="67">
        <v>515</v>
      </c>
      <c r="D278" s="67">
        <v>200</v>
      </c>
      <c r="F278" s="68">
        <v>141.88999999999999</v>
      </c>
      <c r="H278" s="74">
        <f t="shared" si="46"/>
        <v>0.70944999999999991</v>
      </c>
      <c r="J278" s="67">
        <v>515</v>
      </c>
      <c r="L278" s="201">
        <v>270.39</v>
      </c>
      <c r="N278" s="69">
        <f t="shared" ref="N278:N282" si="48">L278/J278</f>
        <v>0.52502912621359221</v>
      </c>
      <c r="O278" s="70">
        <v>41</v>
      </c>
      <c r="P278" s="122" t="s">
        <v>77</v>
      </c>
    </row>
    <row r="279" spans="1:16" x14ac:dyDescent="0.2">
      <c r="A279" s="140" t="s">
        <v>143</v>
      </c>
      <c r="B279" s="67">
        <v>3300</v>
      </c>
      <c r="D279" s="67">
        <v>5000</v>
      </c>
      <c r="F279" s="68">
        <v>2631.11</v>
      </c>
      <c r="H279" s="74">
        <f t="shared" si="46"/>
        <v>0.52622200000000008</v>
      </c>
      <c r="J279" s="67">
        <v>3300</v>
      </c>
      <c r="L279" s="201">
        <v>1905.28</v>
      </c>
      <c r="N279" s="69">
        <f t="shared" si="48"/>
        <v>0.57735757575757574</v>
      </c>
      <c r="O279" s="70">
        <v>41</v>
      </c>
      <c r="P279" s="122" t="s">
        <v>77</v>
      </c>
    </row>
    <row r="280" spans="1:16" x14ac:dyDescent="0.2">
      <c r="A280" s="140" t="s">
        <v>135</v>
      </c>
      <c r="B280" s="67">
        <v>2200</v>
      </c>
      <c r="D280" s="67">
        <v>200</v>
      </c>
      <c r="F280" s="68">
        <v>0</v>
      </c>
      <c r="H280" s="74">
        <f t="shared" si="46"/>
        <v>0</v>
      </c>
      <c r="J280" s="67">
        <v>2200</v>
      </c>
      <c r="L280" s="201">
        <v>1125.93</v>
      </c>
      <c r="N280" s="69">
        <f t="shared" si="48"/>
        <v>0.51178636363636365</v>
      </c>
      <c r="O280" s="70">
        <v>41</v>
      </c>
      <c r="P280" s="122" t="s">
        <v>77</v>
      </c>
    </row>
    <row r="281" spans="1:16" hidden="1" x14ac:dyDescent="0.2">
      <c r="A281" s="140" t="s">
        <v>137</v>
      </c>
      <c r="B281" s="67">
        <v>0</v>
      </c>
      <c r="D281" s="67">
        <v>900</v>
      </c>
      <c r="F281" s="68">
        <v>1056.3800000000001</v>
      </c>
      <c r="H281" s="74">
        <f t="shared" si="46"/>
        <v>1.1737555555555557</v>
      </c>
      <c r="J281" s="67">
        <v>0</v>
      </c>
      <c r="L281" s="201">
        <v>0</v>
      </c>
      <c r="N281" s="69">
        <v>0</v>
      </c>
      <c r="O281" s="70">
        <v>41</v>
      </c>
      <c r="P281" s="122" t="s">
        <v>77</v>
      </c>
    </row>
    <row r="282" spans="1:16" ht="15.75" thickBot="1" x14ac:dyDescent="0.25">
      <c r="A282" s="140" t="s">
        <v>139</v>
      </c>
      <c r="B282" s="67">
        <v>2500</v>
      </c>
      <c r="D282" s="67">
        <v>0</v>
      </c>
      <c r="F282" s="68">
        <v>0</v>
      </c>
      <c r="H282" s="74">
        <v>0</v>
      </c>
      <c r="J282" s="67">
        <v>2500</v>
      </c>
      <c r="L282" s="201">
        <v>1383.4</v>
      </c>
      <c r="N282" s="69">
        <f t="shared" si="48"/>
        <v>0.55336000000000007</v>
      </c>
      <c r="O282" s="70">
        <v>41</v>
      </c>
      <c r="P282" s="122" t="s">
        <v>77</v>
      </c>
    </row>
    <row r="283" spans="1:16" ht="16.5" thickBot="1" x14ac:dyDescent="0.3">
      <c r="A283" s="150" t="s">
        <v>29</v>
      </c>
      <c r="B283" s="92">
        <f>SUM(B278:B282)</f>
        <v>8515</v>
      </c>
      <c r="D283" s="34"/>
      <c r="F283" s="34"/>
      <c r="J283" s="92">
        <f>SUM(J278:J282)</f>
        <v>8515</v>
      </c>
      <c r="L283" s="200">
        <f>SUM(L278:L282)</f>
        <v>4685</v>
      </c>
      <c r="N283" s="126">
        <f>L283/J283</f>
        <v>0.55020551967116849</v>
      </c>
      <c r="O283" s="1"/>
    </row>
    <row r="284" spans="1:16" ht="15.75" x14ac:dyDescent="0.25">
      <c r="A284" s="150"/>
      <c r="B284" s="34"/>
      <c r="D284" s="67">
        <v>512333</v>
      </c>
      <c r="F284" s="68">
        <v>0</v>
      </c>
      <c r="H284" s="74">
        <f t="shared" ref="H284:H290" si="49">F284/D284</f>
        <v>0</v>
      </c>
      <c r="J284" s="34"/>
      <c r="L284" s="203"/>
      <c r="N284" s="34"/>
      <c r="O284" s="1"/>
    </row>
    <row r="285" spans="1:16" x14ac:dyDescent="0.2">
      <c r="A285" s="11" t="s">
        <v>25</v>
      </c>
      <c r="D285" s="67">
        <v>35290</v>
      </c>
      <c r="F285" s="68">
        <v>0</v>
      </c>
      <c r="H285" s="74">
        <f t="shared" si="49"/>
        <v>0</v>
      </c>
      <c r="O285" s="2"/>
    </row>
    <row r="286" spans="1:16" x14ac:dyDescent="0.2">
      <c r="A286" s="11" t="s">
        <v>43</v>
      </c>
      <c r="D286" s="67">
        <v>300</v>
      </c>
      <c r="F286" s="68">
        <v>0</v>
      </c>
      <c r="H286" s="74">
        <f t="shared" si="49"/>
        <v>0</v>
      </c>
      <c r="O286" s="2"/>
    </row>
    <row r="287" spans="1:16" x14ac:dyDescent="0.2">
      <c r="A287" s="140" t="s">
        <v>139</v>
      </c>
      <c r="B287" s="67">
        <v>500</v>
      </c>
      <c r="D287" s="67">
        <v>0</v>
      </c>
      <c r="F287" s="68">
        <v>0</v>
      </c>
      <c r="H287" s="74">
        <v>0</v>
      </c>
      <c r="J287" s="67">
        <v>500</v>
      </c>
      <c r="L287" s="201">
        <v>250.2</v>
      </c>
      <c r="N287" s="69">
        <f t="shared" ref="N287" si="50">L287/J287</f>
        <v>0.50039999999999996</v>
      </c>
      <c r="O287" s="70">
        <v>41</v>
      </c>
      <c r="P287" s="108" t="s">
        <v>78</v>
      </c>
    </row>
    <row r="288" spans="1:16" ht="15.75" thickBot="1" x14ac:dyDescent="0.25">
      <c r="A288" s="140" t="s">
        <v>144</v>
      </c>
      <c r="B288" s="67">
        <v>4200</v>
      </c>
      <c r="D288" s="67">
        <v>1300</v>
      </c>
      <c r="F288" s="68">
        <v>2160.64</v>
      </c>
      <c r="H288" s="74">
        <f t="shared" si="49"/>
        <v>1.6620307692307692</v>
      </c>
      <c r="J288" s="67">
        <v>4500</v>
      </c>
      <c r="L288" s="201">
        <v>3963.38</v>
      </c>
      <c r="N288" s="69">
        <f t="shared" ref="N288" si="51">L288/J288</f>
        <v>0.88075111111111115</v>
      </c>
      <c r="O288" s="70">
        <v>41</v>
      </c>
      <c r="P288" s="108" t="s">
        <v>78</v>
      </c>
    </row>
    <row r="289" spans="1:16" ht="16.5" thickBot="1" x14ac:dyDescent="0.3">
      <c r="A289" s="150" t="s">
        <v>29</v>
      </c>
      <c r="B289" s="92">
        <f>SUM(B287:B288)</f>
        <v>4700</v>
      </c>
      <c r="C289" s="4"/>
      <c r="D289" s="72">
        <v>900</v>
      </c>
      <c r="E289" s="4"/>
      <c r="F289" s="73">
        <v>935.1</v>
      </c>
      <c r="G289" s="4"/>
      <c r="H289" s="74">
        <f t="shared" si="49"/>
        <v>1.0389999999999999</v>
      </c>
      <c r="I289" s="4"/>
      <c r="J289" s="92">
        <f>SUM(J287:J288)</f>
        <v>5000</v>
      </c>
      <c r="K289" s="4"/>
      <c r="L289" s="200">
        <f>SUM(L287:L288)</f>
        <v>4213.58</v>
      </c>
      <c r="M289" s="4"/>
      <c r="N289" s="126">
        <f>L289/J289</f>
        <v>0.84271600000000002</v>
      </c>
      <c r="O289" s="1"/>
    </row>
    <row r="290" spans="1:16" ht="16.5" thickBot="1" x14ac:dyDescent="0.3">
      <c r="D290" s="92">
        <f>SUM(D284:D289)</f>
        <v>550123</v>
      </c>
      <c r="F290" s="93">
        <f>SUM(F284:F289)</f>
        <v>3095.74</v>
      </c>
      <c r="H290" s="126">
        <f t="shared" si="49"/>
        <v>5.6273596995580983E-3</v>
      </c>
      <c r="O290" s="2"/>
    </row>
    <row r="291" spans="1:16" x14ac:dyDescent="0.2">
      <c r="A291" s="11" t="s">
        <v>26</v>
      </c>
      <c r="O291" s="2"/>
    </row>
    <row r="292" spans="1:16" x14ac:dyDescent="0.2">
      <c r="A292" s="11" t="s">
        <v>182</v>
      </c>
      <c r="O292" s="2"/>
    </row>
    <row r="293" spans="1:16" ht="15.75" thickBot="1" x14ac:dyDescent="0.25">
      <c r="A293" s="140" t="s">
        <v>162</v>
      </c>
      <c r="B293" s="67">
        <v>227970</v>
      </c>
      <c r="D293" s="67">
        <v>100</v>
      </c>
      <c r="F293" s="68">
        <v>0</v>
      </c>
      <c r="H293" s="74">
        <f t="shared" ref="H293:H296" si="52">F293/D293</f>
        <v>0</v>
      </c>
      <c r="J293" s="67">
        <v>229810</v>
      </c>
      <c r="L293" s="201">
        <v>171462</v>
      </c>
      <c r="N293" s="69">
        <f t="shared" ref="N293" si="53">L293/J293</f>
        <v>0.7461033027283408</v>
      </c>
      <c r="O293" s="70">
        <v>41</v>
      </c>
      <c r="P293" s="228"/>
    </row>
    <row r="294" spans="1:16" ht="16.5" thickBot="1" x14ac:dyDescent="0.3">
      <c r="A294" s="150" t="s">
        <v>29</v>
      </c>
      <c r="B294" s="92">
        <f>SUM(B293:B293)</f>
        <v>227970</v>
      </c>
      <c r="D294" s="67">
        <v>6300</v>
      </c>
      <c r="F294" s="68">
        <v>5406</v>
      </c>
      <c r="H294" s="74">
        <f t="shared" si="52"/>
        <v>0.85809523809523813</v>
      </c>
      <c r="J294" s="92">
        <f>SUM(J293:J293)</f>
        <v>229810</v>
      </c>
      <c r="L294" s="200">
        <f>SUM(L293:L293)</f>
        <v>171462</v>
      </c>
      <c r="N294" s="126">
        <f>L294/J294</f>
        <v>0.7461033027283408</v>
      </c>
      <c r="O294" s="1"/>
    </row>
    <row r="295" spans="1:16" ht="16.5" thickBot="1" x14ac:dyDescent="0.3">
      <c r="D295" s="92">
        <f>SUM(D293:D294)</f>
        <v>6400</v>
      </c>
      <c r="F295" s="93">
        <f>SUM(F293:F294)</f>
        <v>5406</v>
      </c>
      <c r="H295" s="126">
        <f t="shared" si="52"/>
        <v>0.84468750000000004</v>
      </c>
      <c r="O295" s="2"/>
    </row>
    <row r="296" spans="1:16" ht="16.5" thickBot="1" x14ac:dyDescent="0.3">
      <c r="A296" s="11" t="s">
        <v>171</v>
      </c>
      <c r="B296" s="34"/>
      <c r="C296" s="4"/>
      <c r="D296" s="72">
        <v>900</v>
      </c>
      <c r="E296" s="4"/>
      <c r="F296" s="73">
        <v>518.57000000000005</v>
      </c>
      <c r="G296" s="4"/>
      <c r="H296" s="74">
        <f t="shared" si="52"/>
        <v>0.57618888888888897</v>
      </c>
      <c r="I296" s="4"/>
      <c r="J296" s="34"/>
      <c r="K296" s="4"/>
      <c r="L296" s="203"/>
      <c r="M296" s="4"/>
      <c r="N296" s="34"/>
      <c r="O296" s="1"/>
    </row>
    <row r="297" spans="1:16" ht="16.5" thickBot="1" x14ac:dyDescent="0.3">
      <c r="A297" s="140" t="s">
        <v>45</v>
      </c>
      <c r="B297" s="67">
        <v>626208</v>
      </c>
      <c r="D297" s="92">
        <f>SUM(D293:D296)</f>
        <v>13700</v>
      </c>
      <c r="F297" s="93">
        <f>SUM(F293:F296)</f>
        <v>11330.57</v>
      </c>
      <c r="H297" s="126">
        <f>F297/D297</f>
        <v>0.82704890510948903</v>
      </c>
      <c r="J297" s="67">
        <v>653565</v>
      </c>
      <c r="L297" s="68">
        <v>484548.68</v>
      </c>
      <c r="N297" s="69">
        <f t="shared" ref="N297:N302" si="54">L297/J297</f>
        <v>0.74139325086257679</v>
      </c>
      <c r="O297" s="70">
        <v>111</v>
      </c>
      <c r="P297" s="71"/>
    </row>
    <row r="298" spans="1:16" ht="15.75" x14ac:dyDescent="0.25">
      <c r="A298" s="140" t="s">
        <v>49</v>
      </c>
      <c r="B298" s="67">
        <v>52795</v>
      </c>
      <c r="D298" s="34"/>
      <c r="F298" s="34"/>
      <c r="J298" s="67">
        <v>52795</v>
      </c>
      <c r="L298" s="68">
        <v>35200</v>
      </c>
      <c r="N298" s="69">
        <f t="shared" si="54"/>
        <v>0.66672980395870818</v>
      </c>
      <c r="O298" s="70">
        <v>41</v>
      </c>
      <c r="P298" s="71"/>
    </row>
    <row r="299" spans="1:16" s="6" customFormat="1" ht="15.75" x14ac:dyDescent="0.25">
      <c r="A299" s="140" t="s">
        <v>108</v>
      </c>
      <c r="B299" s="67">
        <v>0</v>
      </c>
      <c r="C299" s="3"/>
      <c r="D299" s="34"/>
      <c r="E299" s="3"/>
      <c r="F299" s="34"/>
      <c r="G299" s="3"/>
      <c r="H299" s="54"/>
      <c r="I299" s="3"/>
      <c r="J299" s="67">
        <v>0</v>
      </c>
      <c r="K299" s="3"/>
      <c r="L299" s="201">
        <v>0</v>
      </c>
      <c r="M299" s="3"/>
      <c r="N299" s="69">
        <v>0</v>
      </c>
      <c r="O299" s="70">
        <v>41</v>
      </c>
      <c r="P299" s="71"/>
    </row>
    <row r="300" spans="1:16" s="6" customFormat="1" x14ac:dyDescent="0.2">
      <c r="A300" s="140" t="s">
        <v>135</v>
      </c>
      <c r="B300" s="67">
        <v>300</v>
      </c>
      <c r="C300" s="8"/>
      <c r="D300" s="139">
        <v>0</v>
      </c>
      <c r="E300" s="8"/>
      <c r="F300" s="139">
        <v>0</v>
      </c>
      <c r="G300" s="8"/>
      <c r="H300" s="74">
        <v>0</v>
      </c>
      <c r="I300" s="8"/>
      <c r="J300" s="67">
        <v>300</v>
      </c>
      <c r="K300" s="8"/>
      <c r="L300" s="201">
        <v>300</v>
      </c>
      <c r="M300" s="8"/>
      <c r="N300" s="69">
        <f t="shared" si="54"/>
        <v>1</v>
      </c>
      <c r="O300" s="70">
        <v>41</v>
      </c>
      <c r="P300" s="124" t="s">
        <v>80</v>
      </c>
    </row>
    <row r="301" spans="1:16" s="6" customFormat="1" x14ac:dyDescent="0.2">
      <c r="A301" s="140" t="s">
        <v>204</v>
      </c>
      <c r="B301" s="67">
        <v>0</v>
      </c>
      <c r="C301" s="8"/>
      <c r="D301" s="139"/>
      <c r="E301" s="8"/>
      <c r="F301" s="139"/>
      <c r="G301" s="8"/>
      <c r="H301" s="74"/>
      <c r="I301" s="8"/>
      <c r="J301" s="67">
        <v>6550</v>
      </c>
      <c r="K301" s="8"/>
      <c r="L301" s="201">
        <v>6888.05</v>
      </c>
      <c r="M301" s="8"/>
      <c r="N301" s="69">
        <f t="shared" ref="N301" si="55">L301/J301</f>
        <v>1.0516106870229007</v>
      </c>
      <c r="O301" s="70">
        <v>41</v>
      </c>
      <c r="P301" s="124" t="s">
        <v>80</v>
      </c>
    </row>
    <row r="302" spans="1:16" s="6" customFormat="1" ht="15.75" thickBot="1" x14ac:dyDescent="0.25">
      <c r="A302" s="140" t="s">
        <v>139</v>
      </c>
      <c r="B302" s="67">
        <v>12800</v>
      </c>
      <c r="C302" s="3"/>
      <c r="D302" s="67">
        <v>41040</v>
      </c>
      <c r="E302" s="3"/>
      <c r="F302" s="68">
        <v>0</v>
      </c>
      <c r="G302" s="3"/>
      <c r="H302" s="74">
        <f>F302/D302</f>
        <v>0</v>
      </c>
      <c r="I302" s="3"/>
      <c r="J302" s="67">
        <v>12800</v>
      </c>
      <c r="K302" s="3"/>
      <c r="L302" s="201">
        <v>8630.15</v>
      </c>
      <c r="M302" s="3"/>
      <c r="N302" s="69">
        <f t="shared" si="54"/>
        <v>0.67423046874999992</v>
      </c>
      <c r="O302" s="70">
        <v>41</v>
      </c>
      <c r="P302" s="124" t="s">
        <v>80</v>
      </c>
    </row>
    <row r="303" spans="1:16" s="6" customFormat="1" ht="16.5" thickBot="1" x14ac:dyDescent="0.3">
      <c r="A303" s="150" t="s">
        <v>29</v>
      </c>
      <c r="B303" s="92">
        <f>SUM(B297:B302)</f>
        <v>692103</v>
      </c>
      <c r="C303" s="3"/>
      <c r="D303" s="67">
        <v>10000</v>
      </c>
      <c r="E303" s="3"/>
      <c r="F303" s="68">
        <v>0</v>
      </c>
      <c r="G303" s="3"/>
      <c r="H303" s="74">
        <f>F303/D303</f>
        <v>0</v>
      </c>
      <c r="I303" s="3"/>
      <c r="J303" s="92">
        <f>SUM(J297:J302)</f>
        <v>726010</v>
      </c>
      <c r="K303" s="3"/>
      <c r="L303" s="200">
        <f>SUM(L297:L302)</f>
        <v>535566.88</v>
      </c>
      <c r="M303" s="3"/>
      <c r="N303" s="126">
        <f>L303/J303</f>
        <v>0.73768526604316742</v>
      </c>
      <c r="O303" s="1"/>
      <c r="P303" s="60"/>
    </row>
    <row r="304" spans="1:16" ht="16.5" thickBot="1" x14ac:dyDescent="0.3">
      <c r="D304" s="92">
        <f>SUM(D300:D303)</f>
        <v>51040</v>
      </c>
      <c r="F304" s="93">
        <f>SUM(F300:F303)</f>
        <v>0</v>
      </c>
      <c r="H304" s="126">
        <f t="shared" ref="H304" si="56">F304/D304</f>
        <v>0</v>
      </c>
      <c r="O304" s="2"/>
    </row>
    <row r="305" spans="1:16" s="6" customFormat="1" ht="15.75" x14ac:dyDescent="0.25">
      <c r="A305" s="11" t="s">
        <v>27</v>
      </c>
      <c r="B305" s="33"/>
      <c r="C305" s="3"/>
      <c r="D305" s="34"/>
      <c r="E305" s="3"/>
      <c r="F305" s="34"/>
      <c r="G305" s="3"/>
      <c r="H305" s="54"/>
      <c r="I305" s="3"/>
      <c r="J305" s="33"/>
      <c r="K305" s="3"/>
      <c r="L305" s="199"/>
      <c r="M305" s="3"/>
      <c r="N305" s="33"/>
      <c r="O305" s="2"/>
      <c r="P305" s="60"/>
    </row>
    <row r="306" spans="1:16" ht="15.75" thickBot="1" x14ac:dyDescent="0.25">
      <c r="A306" s="140" t="s">
        <v>139</v>
      </c>
      <c r="B306" s="72">
        <v>3000</v>
      </c>
      <c r="J306" s="72">
        <v>3000</v>
      </c>
      <c r="L306" s="204">
        <v>2244.5</v>
      </c>
      <c r="N306" s="69">
        <f t="shared" ref="N306" si="57">L306/J306</f>
        <v>0.74816666666666665</v>
      </c>
      <c r="O306" s="70">
        <v>41</v>
      </c>
      <c r="P306" s="123" t="s">
        <v>81</v>
      </c>
    </row>
    <row r="307" spans="1:16" ht="16.5" thickBot="1" x14ac:dyDescent="0.3">
      <c r="A307" s="150" t="s">
        <v>29</v>
      </c>
      <c r="B307" s="92">
        <f>SUM(B306)</f>
        <v>3000</v>
      </c>
      <c r="J307" s="92">
        <f>SUM(J306)</f>
        <v>3000</v>
      </c>
      <c r="L307" s="200">
        <f>SUM(L306)</f>
        <v>2244.5</v>
      </c>
      <c r="N307" s="126">
        <f>L307/J307</f>
        <v>0.74816666666666665</v>
      </c>
      <c r="O307" s="1"/>
    </row>
    <row r="308" spans="1:16" ht="15.75" x14ac:dyDescent="0.25">
      <c r="A308" s="150"/>
      <c r="B308" s="143"/>
      <c r="D308" s="67">
        <v>6600</v>
      </c>
      <c r="F308" s="68">
        <v>6264.01</v>
      </c>
      <c r="H308" s="74">
        <f t="shared" ref="H308:H309" si="58">F308/D308</f>
        <v>0.94909242424242424</v>
      </c>
      <c r="J308" s="143"/>
      <c r="L308" s="209"/>
      <c r="N308" s="143"/>
      <c r="O308" s="1"/>
    </row>
    <row r="309" spans="1:16" ht="15.75" x14ac:dyDescent="0.25">
      <c r="A309" s="18" t="s">
        <v>172</v>
      </c>
      <c r="B309" s="34"/>
      <c r="D309" s="67">
        <v>230</v>
      </c>
      <c r="F309" s="68">
        <v>163.12</v>
      </c>
      <c r="H309" s="74">
        <f t="shared" si="58"/>
        <v>0.7092173913043478</v>
      </c>
      <c r="J309" s="34"/>
      <c r="L309" s="203"/>
      <c r="N309" s="34"/>
      <c r="O309" s="1"/>
    </row>
    <row r="310" spans="1:16" ht="15.75" thickBot="1" x14ac:dyDescent="0.25">
      <c r="A310" s="140" t="s">
        <v>163</v>
      </c>
      <c r="B310" s="67">
        <v>223270</v>
      </c>
      <c r="D310" s="67">
        <v>1300</v>
      </c>
      <c r="F310" s="68">
        <v>906.26</v>
      </c>
      <c r="H310" s="74">
        <f t="shared" ref="H310" si="59">F310/D310</f>
        <v>0.69712307692307696</v>
      </c>
      <c r="J310" s="67">
        <v>224230</v>
      </c>
      <c r="L310" s="201">
        <v>176421.37</v>
      </c>
      <c r="N310" s="69">
        <f t="shared" ref="N310" si="60">L310/J310</f>
        <v>0.78678753957989567</v>
      </c>
      <c r="O310" s="70">
        <v>41</v>
      </c>
      <c r="P310" s="228"/>
    </row>
    <row r="311" spans="1:16" ht="16.5" thickBot="1" x14ac:dyDescent="0.3">
      <c r="A311" s="150" t="s">
        <v>29</v>
      </c>
      <c r="B311" s="92">
        <f>SUM(B310:B310)</f>
        <v>223270</v>
      </c>
      <c r="D311" s="67">
        <v>240</v>
      </c>
      <c r="F311" s="68">
        <v>55.37</v>
      </c>
      <c r="H311" s="74">
        <f t="shared" ref="H311:H317" si="61">F311/D311</f>
        <v>0.23070833333333332</v>
      </c>
      <c r="J311" s="92">
        <f>SUM(J310:J310)</f>
        <v>224230</v>
      </c>
      <c r="L311" s="200">
        <f>SUM(L310:L310)</f>
        <v>176421.37</v>
      </c>
      <c r="N311" s="126">
        <f>L311/J311</f>
        <v>0.78678753957989567</v>
      </c>
      <c r="O311" s="1"/>
    </row>
    <row r="312" spans="1:16" ht="15.75" x14ac:dyDescent="0.25">
      <c r="A312" s="150"/>
      <c r="B312" s="34"/>
      <c r="D312" s="67">
        <v>40</v>
      </c>
      <c r="F312" s="68">
        <v>7.75</v>
      </c>
      <c r="H312" s="74">
        <f t="shared" si="61"/>
        <v>0.19375000000000001</v>
      </c>
      <c r="J312" s="34"/>
      <c r="L312" s="203"/>
      <c r="N312" s="34"/>
      <c r="O312" s="1"/>
    </row>
    <row r="313" spans="1:16" ht="15.75" x14ac:dyDescent="0.25">
      <c r="A313" s="18" t="s">
        <v>47</v>
      </c>
      <c r="B313" s="34"/>
      <c r="D313" s="67">
        <v>320</v>
      </c>
      <c r="F313" s="68">
        <v>77.52</v>
      </c>
      <c r="H313" s="74">
        <f t="shared" si="61"/>
        <v>0.24224999999999999</v>
      </c>
      <c r="J313" s="34"/>
      <c r="L313" s="203"/>
      <c r="N313" s="34"/>
      <c r="O313" s="1"/>
    </row>
    <row r="314" spans="1:16" x14ac:dyDescent="0.2">
      <c r="A314" s="148" t="s">
        <v>109</v>
      </c>
      <c r="B314" s="67">
        <v>62025</v>
      </c>
      <c r="D314" s="67">
        <v>32</v>
      </c>
      <c r="F314" s="68">
        <v>5.53</v>
      </c>
      <c r="H314" s="74">
        <f t="shared" si="61"/>
        <v>0.17281250000000001</v>
      </c>
      <c r="J314" s="67">
        <v>62025</v>
      </c>
      <c r="L314" s="201">
        <v>41352</v>
      </c>
      <c r="N314" s="69">
        <f t="shared" ref="N314:N315" si="62">L314/J314</f>
        <v>0.66669891172914153</v>
      </c>
      <c r="O314" s="70">
        <v>41</v>
      </c>
      <c r="P314" s="71"/>
    </row>
    <row r="315" spans="1:16" x14ac:dyDescent="0.2">
      <c r="A315" s="148" t="s">
        <v>56</v>
      </c>
      <c r="B315" s="72">
        <v>18260</v>
      </c>
      <c r="D315" s="67">
        <v>120</v>
      </c>
      <c r="F315" s="68">
        <v>26.3</v>
      </c>
      <c r="H315" s="74">
        <f t="shared" si="61"/>
        <v>0.21916666666666668</v>
      </c>
      <c r="J315" s="72">
        <v>18260</v>
      </c>
      <c r="L315" s="204">
        <v>13280</v>
      </c>
      <c r="N315" s="69">
        <f t="shared" si="62"/>
        <v>0.72727272727272729</v>
      </c>
      <c r="O315" s="70">
        <v>41</v>
      </c>
      <c r="P315" s="71"/>
    </row>
    <row r="316" spans="1:16" ht="15.75" thickBot="1" x14ac:dyDescent="0.25">
      <c r="A316" s="129" t="s">
        <v>110</v>
      </c>
      <c r="B316" s="67">
        <v>0</v>
      </c>
      <c r="D316" s="67">
        <v>100</v>
      </c>
      <c r="F316" s="68">
        <v>0</v>
      </c>
      <c r="H316" s="74">
        <f t="shared" si="61"/>
        <v>0</v>
      </c>
      <c r="J316" s="67">
        <v>0</v>
      </c>
      <c r="L316" s="201">
        <v>0</v>
      </c>
      <c r="N316" s="69">
        <v>0</v>
      </c>
      <c r="O316" s="70">
        <v>41</v>
      </c>
      <c r="P316" s="71"/>
    </row>
    <row r="317" spans="1:16" ht="16.5" thickBot="1" x14ac:dyDescent="0.3">
      <c r="A317" s="150" t="s">
        <v>29</v>
      </c>
      <c r="B317" s="92">
        <f>SUM(B314:B316)</f>
        <v>80285</v>
      </c>
      <c r="D317" s="67">
        <v>100</v>
      </c>
      <c r="F317" s="68">
        <v>0</v>
      </c>
      <c r="H317" s="74">
        <f t="shared" si="61"/>
        <v>0</v>
      </c>
      <c r="J317" s="92">
        <f>SUM(J314:J316)</f>
        <v>80285</v>
      </c>
      <c r="L317" s="200">
        <f>SUM(L314:L316)</f>
        <v>54632</v>
      </c>
      <c r="N317" s="126">
        <f>L317/J317</f>
        <v>0.6804758049448838</v>
      </c>
      <c r="O317" s="1"/>
    </row>
    <row r="318" spans="1:16" ht="15.75" x14ac:dyDescent="0.25">
      <c r="A318" s="185"/>
      <c r="B318" s="34"/>
      <c r="D318" s="67"/>
      <c r="F318" s="68"/>
      <c r="H318" s="74"/>
      <c r="J318" s="34"/>
      <c r="L318" s="203"/>
      <c r="N318" s="34"/>
      <c r="O318" s="1"/>
    </row>
    <row r="319" spans="1:16" x14ac:dyDescent="0.2">
      <c r="A319" s="11" t="s">
        <v>28</v>
      </c>
      <c r="D319" s="67">
        <v>250</v>
      </c>
      <c r="F319" s="68">
        <v>123</v>
      </c>
      <c r="H319" s="74">
        <f>F319/D319</f>
        <v>0.49199999999999999</v>
      </c>
      <c r="O319" s="2"/>
    </row>
    <row r="320" spans="1:16" ht="15.75" thickBot="1" x14ac:dyDescent="0.25">
      <c r="A320" s="11" t="s">
        <v>173</v>
      </c>
      <c r="C320" s="4"/>
      <c r="D320" s="67">
        <v>80</v>
      </c>
      <c r="E320" s="4"/>
      <c r="F320" s="68">
        <v>5.55</v>
      </c>
      <c r="G320" s="4"/>
      <c r="H320" s="74">
        <f>F320/D320</f>
        <v>6.9374999999999992E-2</v>
      </c>
      <c r="I320" s="4"/>
      <c r="K320" s="4"/>
      <c r="M320" s="4"/>
      <c r="O320" s="2"/>
    </row>
    <row r="321" spans="1:16" ht="16.5" thickBot="1" x14ac:dyDescent="0.3">
      <c r="A321" s="140" t="s">
        <v>131</v>
      </c>
      <c r="B321" s="67">
        <v>640</v>
      </c>
      <c r="D321" s="92">
        <f>SUM(D311:D320)</f>
        <v>1282</v>
      </c>
      <c r="F321" s="93">
        <f>SUM(F311:F320)</f>
        <v>301.02000000000004</v>
      </c>
      <c r="H321" s="126">
        <f>F321/D321</f>
        <v>0.23480499219968801</v>
      </c>
      <c r="J321" s="67">
        <v>640</v>
      </c>
      <c r="L321" s="201">
        <v>455.37</v>
      </c>
      <c r="N321" s="69">
        <f t="shared" ref="N321:N326" si="63">L321/J321</f>
        <v>0.71151562499999998</v>
      </c>
      <c r="O321" s="70">
        <v>41</v>
      </c>
      <c r="P321" s="119" t="s">
        <v>83</v>
      </c>
    </row>
    <row r="322" spans="1:16" ht="15.75" x14ac:dyDescent="0.25">
      <c r="A322" s="140" t="s">
        <v>134</v>
      </c>
      <c r="B322" s="67">
        <v>7700</v>
      </c>
      <c r="C322" s="167"/>
      <c r="D322" s="130"/>
      <c r="E322" s="167"/>
      <c r="F322" s="168"/>
      <c r="G322" s="167"/>
      <c r="H322" s="166"/>
      <c r="J322" s="67">
        <v>7700</v>
      </c>
      <c r="L322" s="201">
        <v>5725.36</v>
      </c>
      <c r="N322" s="69">
        <f t="shared" si="63"/>
        <v>0.74355324675324674</v>
      </c>
      <c r="O322" s="70">
        <v>41</v>
      </c>
      <c r="P322" s="119" t="s">
        <v>83</v>
      </c>
    </row>
    <row r="323" spans="1:16" ht="15.75" x14ac:dyDescent="0.25">
      <c r="A323" s="140" t="s">
        <v>135</v>
      </c>
      <c r="B323" s="67">
        <v>300</v>
      </c>
      <c r="D323" s="34"/>
      <c r="F323" s="34"/>
      <c r="J323" s="67">
        <v>1200</v>
      </c>
      <c r="L323" s="201">
        <v>120.64</v>
      </c>
      <c r="N323" s="69">
        <f t="shared" si="63"/>
        <v>0.10053333333333334</v>
      </c>
      <c r="O323" s="70">
        <v>41</v>
      </c>
      <c r="P323" s="119" t="s">
        <v>83</v>
      </c>
    </row>
    <row r="324" spans="1:16" hidden="1" x14ac:dyDescent="0.2">
      <c r="A324" s="140" t="s">
        <v>137</v>
      </c>
      <c r="B324" s="67">
        <v>0</v>
      </c>
      <c r="D324" s="67">
        <v>33300</v>
      </c>
      <c r="F324" s="68">
        <v>27835.57</v>
      </c>
      <c r="H324" s="74">
        <f>F324/D324</f>
        <v>0.83590300300300302</v>
      </c>
      <c r="J324" s="67">
        <v>0</v>
      </c>
      <c r="L324" s="201">
        <v>0</v>
      </c>
      <c r="N324" s="69">
        <v>0</v>
      </c>
      <c r="O324" s="70">
        <v>41</v>
      </c>
      <c r="P324" s="119" t="s">
        <v>83</v>
      </c>
    </row>
    <row r="325" spans="1:16" ht="15.75" thickBot="1" x14ac:dyDescent="0.25">
      <c r="A325" s="148" t="s">
        <v>138</v>
      </c>
      <c r="B325" s="67">
        <v>2000</v>
      </c>
      <c r="C325" s="4"/>
      <c r="D325" s="72">
        <v>4900</v>
      </c>
      <c r="E325" s="4"/>
      <c r="F325" s="73">
        <v>22</v>
      </c>
      <c r="G325" s="4"/>
      <c r="H325" s="74">
        <f>F325/D325</f>
        <v>4.489795918367347E-3</v>
      </c>
      <c r="I325" s="4"/>
      <c r="J325" s="67">
        <v>2000</v>
      </c>
      <c r="K325" s="4"/>
      <c r="L325" s="201">
        <v>1181.3900000000001</v>
      </c>
      <c r="M325" s="4"/>
      <c r="N325" s="69">
        <f t="shared" si="63"/>
        <v>0.59069500000000008</v>
      </c>
      <c r="O325" s="70">
        <v>41</v>
      </c>
      <c r="P325" s="119" t="s">
        <v>83</v>
      </c>
    </row>
    <row r="326" spans="1:16" ht="16.5" thickBot="1" x14ac:dyDescent="0.3">
      <c r="A326" s="140" t="s">
        <v>139</v>
      </c>
      <c r="B326" s="67">
        <v>4200</v>
      </c>
      <c r="D326" s="92">
        <f>SUM(D324:D325)</f>
        <v>38200</v>
      </c>
      <c r="F326" s="93">
        <f>SUM(F324:F325)</f>
        <v>27857.57</v>
      </c>
      <c r="H326" s="126">
        <f>F326/D326</f>
        <v>0.72925575916230367</v>
      </c>
      <c r="J326" s="67">
        <v>4200</v>
      </c>
      <c r="L326" s="201">
        <v>2765.55</v>
      </c>
      <c r="N326" s="69">
        <f t="shared" si="63"/>
        <v>0.65846428571428572</v>
      </c>
      <c r="O326" s="70">
        <v>41</v>
      </c>
      <c r="P326" s="119" t="s">
        <v>83</v>
      </c>
    </row>
    <row r="327" spans="1:16" ht="16.5" thickBot="1" x14ac:dyDescent="0.3">
      <c r="A327" s="150" t="s">
        <v>29</v>
      </c>
      <c r="B327" s="92">
        <f>SUM(B321:B326)</f>
        <v>14840</v>
      </c>
      <c r="J327" s="92">
        <f>SUM(J321:J326)</f>
        <v>15740</v>
      </c>
      <c r="L327" s="200">
        <f>SUM(L321:L326)</f>
        <v>10248.310000000001</v>
      </c>
      <c r="N327" s="126">
        <f>L327/J327</f>
        <v>0.65109974587039399</v>
      </c>
      <c r="O327" s="1"/>
    </row>
    <row r="328" spans="1:16" ht="15.75" thickBot="1" x14ac:dyDescent="0.25">
      <c r="A328" s="11" t="s">
        <v>174</v>
      </c>
      <c r="C328" s="4"/>
      <c r="D328" s="72">
        <v>250</v>
      </c>
      <c r="E328" s="4"/>
      <c r="F328" s="73">
        <v>165.68</v>
      </c>
      <c r="G328" s="4"/>
      <c r="H328" s="74">
        <f>F328/D328</f>
        <v>0.66271999999999998</v>
      </c>
      <c r="I328" s="4"/>
      <c r="K328" s="4"/>
      <c r="M328" s="4"/>
      <c r="O328" s="2"/>
    </row>
    <row r="329" spans="1:16" ht="16.5" thickBot="1" x14ac:dyDescent="0.3">
      <c r="A329" s="148" t="s">
        <v>126</v>
      </c>
      <c r="B329" s="67">
        <v>59300</v>
      </c>
      <c r="D329" s="92">
        <f>SUM(D328)</f>
        <v>250</v>
      </c>
      <c r="F329" s="93">
        <f>SUM(F328)</f>
        <v>165.68</v>
      </c>
      <c r="H329" s="126">
        <f>F329/D329</f>
        <v>0.66271999999999998</v>
      </c>
      <c r="J329" s="67">
        <v>69300</v>
      </c>
      <c r="L329" s="201">
        <v>50878.77</v>
      </c>
      <c r="N329" s="69">
        <f t="shared" ref="N329:N335" si="64">L329/J329</f>
        <v>0.73418138528138521</v>
      </c>
      <c r="O329" s="70">
        <v>41</v>
      </c>
      <c r="P329" s="155" t="s">
        <v>84</v>
      </c>
    </row>
    <row r="330" spans="1:16" s="6" customFormat="1" ht="15.75" x14ac:dyDescent="0.25">
      <c r="A330" s="140" t="s">
        <v>128</v>
      </c>
      <c r="B330" s="67">
        <v>2250</v>
      </c>
      <c r="C330" s="3"/>
      <c r="D330" s="55"/>
      <c r="E330" s="3"/>
      <c r="F330" s="56"/>
      <c r="G330" s="3"/>
      <c r="H330" s="54"/>
      <c r="I330" s="3"/>
      <c r="J330" s="67">
        <v>2250</v>
      </c>
      <c r="K330" s="3"/>
      <c r="L330" s="201">
        <v>0</v>
      </c>
      <c r="M330" s="3"/>
      <c r="N330" s="69">
        <f t="shared" si="64"/>
        <v>0</v>
      </c>
      <c r="O330" s="70">
        <v>41</v>
      </c>
      <c r="P330" s="155" t="s">
        <v>84</v>
      </c>
    </row>
    <row r="331" spans="1:16" s="6" customFormat="1" ht="15.75" thickBot="1" x14ac:dyDescent="0.25">
      <c r="A331" s="140" t="s">
        <v>129</v>
      </c>
      <c r="B331" s="67">
        <v>3000</v>
      </c>
      <c r="C331" s="64"/>
      <c r="D331" s="72">
        <v>0</v>
      </c>
      <c r="E331" s="64"/>
      <c r="F331" s="73">
        <v>70816.38</v>
      </c>
      <c r="H331" s="53"/>
      <c r="J331" s="67">
        <v>3000</v>
      </c>
      <c r="L331" s="201">
        <v>2126.63</v>
      </c>
      <c r="N331" s="69">
        <f t="shared" si="64"/>
        <v>0.70887666666666671</v>
      </c>
      <c r="O331" s="70">
        <v>41</v>
      </c>
      <c r="P331" s="155" t="s">
        <v>84</v>
      </c>
    </row>
    <row r="332" spans="1:16" s="6" customFormat="1" ht="16.5" thickBot="1" x14ac:dyDescent="0.3">
      <c r="A332" s="140" t="s">
        <v>130</v>
      </c>
      <c r="B332" s="67">
        <v>3100</v>
      </c>
      <c r="C332" s="63"/>
      <c r="D332" s="92">
        <f>SUM(D331)</f>
        <v>0</v>
      </c>
      <c r="E332" s="63"/>
      <c r="F332" s="93">
        <f>SUM(F331)</f>
        <v>70816.38</v>
      </c>
      <c r="H332" s="53"/>
      <c r="J332" s="67">
        <v>4150</v>
      </c>
      <c r="L332" s="201">
        <v>2882.97</v>
      </c>
      <c r="N332" s="69">
        <f t="shared" si="64"/>
        <v>0.69469156626506023</v>
      </c>
      <c r="O332" s="70">
        <v>41</v>
      </c>
      <c r="P332" s="155" t="s">
        <v>84</v>
      </c>
    </row>
    <row r="333" spans="1:16" s="6" customFormat="1" ht="15.75" x14ac:dyDescent="0.25">
      <c r="A333" s="140" t="s">
        <v>131</v>
      </c>
      <c r="B333" s="67">
        <v>15550</v>
      </c>
      <c r="D333" s="37"/>
      <c r="F333" s="65"/>
      <c r="H333" s="53"/>
      <c r="J333" s="67">
        <v>17840</v>
      </c>
      <c r="L333" s="201">
        <v>12426.7</v>
      </c>
      <c r="N333" s="69">
        <f t="shared" si="64"/>
        <v>0.69656390134529156</v>
      </c>
      <c r="O333" s="70">
        <v>41</v>
      </c>
      <c r="P333" s="155" t="s">
        <v>84</v>
      </c>
    </row>
    <row r="334" spans="1:16" s="6" customFormat="1" x14ac:dyDescent="0.2">
      <c r="A334" s="140" t="s">
        <v>139</v>
      </c>
      <c r="B334" s="67">
        <v>8700</v>
      </c>
      <c r="C334" s="64"/>
      <c r="D334" s="76">
        <v>0</v>
      </c>
      <c r="E334" s="64"/>
      <c r="F334" s="77">
        <v>2124.8000000000002</v>
      </c>
      <c r="G334" s="9"/>
      <c r="H334" s="66"/>
      <c r="I334" s="9"/>
      <c r="J334" s="67">
        <v>11800</v>
      </c>
      <c r="K334" s="9"/>
      <c r="L334" s="201">
        <v>8424.02</v>
      </c>
      <c r="M334" s="9"/>
      <c r="N334" s="69">
        <f t="shared" si="64"/>
        <v>0.71390000000000009</v>
      </c>
      <c r="O334" s="70">
        <v>41</v>
      </c>
      <c r="P334" s="108" t="s">
        <v>149</v>
      </c>
    </row>
    <row r="335" spans="1:16" s="6" customFormat="1" ht="15.75" thickBot="1" x14ac:dyDescent="0.25">
      <c r="A335" s="140" t="s">
        <v>144</v>
      </c>
      <c r="B335" s="67">
        <v>2800</v>
      </c>
      <c r="C335" s="63"/>
      <c r="D335" s="72">
        <v>0</v>
      </c>
      <c r="E335" s="63"/>
      <c r="F335" s="73">
        <v>2244.7600000000002</v>
      </c>
      <c r="H335" s="53"/>
      <c r="J335" s="67">
        <v>2800</v>
      </c>
      <c r="L335" s="201">
        <v>2088</v>
      </c>
      <c r="N335" s="69">
        <f t="shared" si="64"/>
        <v>0.74571428571428566</v>
      </c>
      <c r="O335" s="70">
        <v>41</v>
      </c>
      <c r="P335" s="108" t="s">
        <v>87</v>
      </c>
    </row>
    <row r="336" spans="1:16" s="6" customFormat="1" ht="16.5" thickBot="1" x14ac:dyDescent="0.3">
      <c r="A336" s="150" t="s">
        <v>29</v>
      </c>
      <c r="B336" s="92">
        <f>SUM(B329:B335)</f>
        <v>94700</v>
      </c>
      <c r="C336" s="64"/>
      <c r="D336" s="76">
        <v>0</v>
      </c>
      <c r="E336" s="64"/>
      <c r="F336" s="77">
        <v>1477.4</v>
      </c>
      <c r="G336" s="9"/>
      <c r="H336" s="66"/>
      <c r="I336" s="9"/>
      <c r="J336" s="92">
        <f>SUM(J329:J335)</f>
        <v>111140</v>
      </c>
      <c r="K336" s="9"/>
      <c r="L336" s="200">
        <f>SUM(L329:L335)</f>
        <v>78827.09</v>
      </c>
      <c r="M336" s="9"/>
      <c r="N336" s="126">
        <f>L336/J336</f>
        <v>0.70925940255533559</v>
      </c>
      <c r="O336" s="1"/>
      <c r="P336" s="60"/>
    </row>
    <row r="337" spans="1:16" s="6" customFormat="1" ht="16.5" thickBot="1" x14ac:dyDescent="0.3">
      <c r="A337" s="150"/>
      <c r="B337" s="143"/>
      <c r="C337" s="63"/>
      <c r="D337" s="72">
        <v>0</v>
      </c>
      <c r="E337" s="63"/>
      <c r="F337" s="73">
        <v>4579</v>
      </c>
      <c r="H337" s="53"/>
      <c r="J337" s="143"/>
      <c r="L337" s="209"/>
      <c r="N337" s="143"/>
      <c r="O337" s="1"/>
      <c r="P337" s="60"/>
    </row>
    <row r="338" spans="1:16" s="6" customFormat="1" ht="16.5" thickBot="1" x14ac:dyDescent="0.3">
      <c r="A338" s="11" t="s">
        <v>175</v>
      </c>
      <c r="B338" s="33"/>
      <c r="C338" s="58"/>
      <c r="D338" s="128">
        <f>SUM(D336:D337)</f>
        <v>0</v>
      </c>
      <c r="E338" s="58"/>
      <c r="F338" s="127">
        <f>SUM(F336:F337)</f>
        <v>6056.4</v>
      </c>
      <c r="G338" s="3"/>
      <c r="H338" s="54"/>
      <c r="I338" s="3"/>
      <c r="J338" s="33"/>
      <c r="K338" s="3"/>
      <c r="L338" s="199"/>
      <c r="M338" s="3"/>
      <c r="N338" s="33"/>
      <c r="O338" s="2"/>
      <c r="P338" s="60"/>
    </row>
    <row r="339" spans="1:16" s="6" customFormat="1" ht="16.5" thickBot="1" x14ac:dyDescent="0.3">
      <c r="A339" s="148" t="s">
        <v>126</v>
      </c>
      <c r="B339" s="67">
        <v>9000</v>
      </c>
      <c r="C339" s="58"/>
      <c r="D339" s="57"/>
      <c r="E339" s="58"/>
      <c r="F339" s="59"/>
      <c r="G339" s="3"/>
      <c r="H339" s="54"/>
      <c r="I339" s="3"/>
      <c r="J339" s="67">
        <v>9000</v>
      </c>
      <c r="K339" s="3"/>
      <c r="L339" s="201">
        <v>6524.08</v>
      </c>
      <c r="M339" s="3"/>
      <c r="N339" s="69">
        <f t="shared" ref="N339:N348" si="65">L339/J339</f>
        <v>0.72489777777777775</v>
      </c>
      <c r="O339" s="70">
        <v>41</v>
      </c>
      <c r="P339" s="155" t="s">
        <v>101</v>
      </c>
    </row>
    <row r="340" spans="1:16" ht="16.5" thickBot="1" x14ac:dyDescent="0.3">
      <c r="A340" s="140" t="s">
        <v>127</v>
      </c>
      <c r="B340" s="67">
        <v>1560</v>
      </c>
      <c r="C340" s="171"/>
      <c r="D340" s="152" t="e">
        <f>SUM(D320,#REF!,#REF!,#REF!,D296,#REF!,D289,#REF!,#REF!,#REF!,D254,#REF!,#REF!,D233,D224,D211,#REF!,D203,#REF!,D166,#REF!,D155,D149,D144,#REF!,D111,#REF!,D177,#REF!,#REF!)+D337+#REF!+#REF!+D130++D328+#REF!+D325+D331</f>
        <v>#REF!</v>
      </c>
      <c r="F340" s="153" t="e">
        <f>SUM(F320,#REF!,#REF!,#REF!,F296,#REF!,F289,#REF!,#REF!,#REF!,F254,#REF!,#REF!,F233,F224,F211,#REF!,F203,#REF!,F166,#REF!,F155,F149,F144,#REF!,F111,#REF!,F177,#REF!,#REF!)+F337+#REF!+#REF!+F130++F328+#REF!+F325+F331</f>
        <v>#REF!</v>
      </c>
      <c r="H340" s="154" t="e">
        <f>F340/D340</f>
        <v>#REF!</v>
      </c>
      <c r="J340" s="67">
        <v>1560</v>
      </c>
      <c r="L340" s="201">
        <v>980.07</v>
      </c>
      <c r="N340" s="69">
        <f t="shared" ref="N340" si="66">L340/J340</f>
        <v>0.62825000000000009</v>
      </c>
      <c r="O340" s="70">
        <v>41</v>
      </c>
      <c r="P340" s="155" t="s">
        <v>101</v>
      </c>
    </row>
    <row r="341" spans="1:16" ht="16.5" thickBot="1" x14ac:dyDescent="0.3">
      <c r="A341" s="140" t="s">
        <v>128</v>
      </c>
      <c r="B341" s="67">
        <v>200</v>
      </c>
      <c r="C341" s="171"/>
      <c r="D341" s="152" t="e">
        <f>SUM(D321,#REF!,#REF!,#REF!,D297,#REF!,D290,#REF!,#REF!,#REF!,D255,#REF!,#REF!,D234,D225,D212,#REF!,D204,#REF!,D167,#REF!,D156,D150,D145,#REF!,D112,#REF!,D178,#REF!,#REF!)+D338+#REF!+#REF!+D131++D329+#REF!+D326+D332</f>
        <v>#REF!</v>
      </c>
      <c r="F341" s="153" t="e">
        <f>SUM(F321,#REF!,#REF!,#REF!,F297,#REF!,F290,#REF!,#REF!,#REF!,F255,#REF!,#REF!,F234,F225,F212,#REF!,F204,#REF!,F167,#REF!,F156,F150,F145,#REF!,F112,#REF!,F178,#REF!,#REF!)+F338+#REF!+#REF!+F131++F329+#REF!+F326+F332</f>
        <v>#REF!</v>
      </c>
      <c r="H341" s="154" t="e">
        <f>F341/D341</f>
        <v>#REF!</v>
      </c>
      <c r="J341" s="67">
        <v>200</v>
      </c>
      <c r="L341" s="201">
        <v>0</v>
      </c>
      <c r="N341" s="69">
        <f t="shared" si="65"/>
        <v>0</v>
      </c>
      <c r="O341" s="70">
        <v>41</v>
      </c>
      <c r="P341" s="155" t="s">
        <v>101</v>
      </c>
    </row>
    <row r="342" spans="1:16" ht="15.75" x14ac:dyDescent="0.25">
      <c r="A342" s="140" t="s">
        <v>141</v>
      </c>
      <c r="B342" s="67">
        <v>1060</v>
      </c>
      <c r="C342" s="171"/>
      <c r="D342" s="230"/>
      <c r="F342" s="231"/>
      <c r="H342" s="232"/>
      <c r="J342" s="67">
        <v>1060</v>
      </c>
      <c r="L342" s="201">
        <v>763.79</v>
      </c>
      <c r="N342" s="69">
        <f t="shared" ref="N342" si="67">L342/J342</f>
        <v>0.72055660377358488</v>
      </c>
      <c r="O342" s="70">
        <v>41</v>
      </c>
      <c r="P342" s="155" t="s">
        <v>101</v>
      </c>
    </row>
    <row r="343" spans="1:16" ht="20.25" x14ac:dyDescent="0.3">
      <c r="A343" s="140" t="s">
        <v>131</v>
      </c>
      <c r="B343" s="67">
        <v>2746</v>
      </c>
      <c r="C343" s="5"/>
      <c r="D343" s="138" t="s">
        <v>93</v>
      </c>
      <c r="E343" s="5"/>
      <c r="F343" s="142" t="s">
        <v>94</v>
      </c>
      <c r="J343" s="67">
        <v>2746</v>
      </c>
      <c r="L343" s="201">
        <v>1872.12</v>
      </c>
      <c r="N343" s="69">
        <f t="shared" si="65"/>
        <v>0.68176256372906041</v>
      </c>
      <c r="O343" s="70">
        <v>41</v>
      </c>
      <c r="P343" s="155" t="s">
        <v>101</v>
      </c>
    </row>
    <row r="344" spans="1:16" ht="20.25" x14ac:dyDescent="0.3">
      <c r="A344" s="140" t="s">
        <v>133</v>
      </c>
      <c r="B344" s="67">
        <v>150</v>
      </c>
      <c r="C344" s="5"/>
      <c r="D344" s="138" t="s">
        <v>95</v>
      </c>
      <c r="E344" s="5"/>
      <c r="F344" s="142"/>
      <c r="J344" s="67">
        <v>150</v>
      </c>
      <c r="L344" s="201">
        <v>21.16</v>
      </c>
      <c r="N344" s="69">
        <f t="shared" si="65"/>
        <v>0.14106666666666667</v>
      </c>
      <c r="O344" s="70">
        <v>41</v>
      </c>
      <c r="P344" s="106" t="s">
        <v>102</v>
      </c>
    </row>
    <row r="345" spans="1:16" x14ac:dyDescent="0.2">
      <c r="A345" s="140" t="s">
        <v>134</v>
      </c>
      <c r="B345" s="67">
        <v>300</v>
      </c>
      <c r="C345" s="4"/>
      <c r="D345" s="36"/>
      <c r="E345" s="4"/>
      <c r="F345" s="36"/>
      <c r="G345" s="4"/>
      <c r="J345" s="67">
        <v>300</v>
      </c>
      <c r="L345" s="201">
        <v>186.16</v>
      </c>
      <c r="N345" s="69">
        <f t="shared" si="65"/>
        <v>0.62053333333333327</v>
      </c>
      <c r="O345" s="70">
        <v>41</v>
      </c>
      <c r="P345" s="106" t="s">
        <v>102</v>
      </c>
    </row>
    <row r="346" spans="1:16" x14ac:dyDescent="0.2">
      <c r="A346" s="140" t="s">
        <v>135</v>
      </c>
      <c r="B346" s="67">
        <v>100</v>
      </c>
      <c r="C346" s="4"/>
      <c r="D346" s="72">
        <v>12000</v>
      </c>
      <c r="E346" s="4"/>
      <c r="F346" s="79">
        <v>3790.8</v>
      </c>
      <c r="G346" s="4"/>
      <c r="H346" s="176">
        <f>F346/D346</f>
        <v>0.31590000000000001</v>
      </c>
      <c r="I346" s="4"/>
      <c r="J346" s="67">
        <v>100</v>
      </c>
      <c r="K346" s="4"/>
      <c r="L346" s="201">
        <v>138.76</v>
      </c>
      <c r="M346" s="4"/>
      <c r="N346" s="69">
        <f t="shared" si="65"/>
        <v>1.3875999999999999</v>
      </c>
      <c r="O346" s="70">
        <v>41</v>
      </c>
      <c r="P346" s="106" t="s">
        <v>102</v>
      </c>
    </row>
    <row r="347" spans="1:16" x14ac:dyDescent="0.2">
      <c r="A347" s="140" t="s">
        <v>158</v>
      </c>
      <c r="B347" s="67">
        <v>1500</v>
      </c>
      <c r="C347" s="4"/>
      <c r="D347" s="72">
        <v>2000</v>
      </c>
      <c r="E347" s="4"/>
      <c r="F347" s="79">
        <v>0</v>
      </c>
      <c r="G347" s="4"/>
      <c r="H347" s="176">
        <v>0</v>
      </c>
      <c r="I347" s="4"/>
      <c r="J347" s="67">
        <v>1500</v>
      </c>
      <c r="K347" s="4"/>
      <c r="L347" s="201">
        <v>1027.53</v>
      </c>
      <c r="M347" s="4"/>
      <c r="N347" s="69">
        <f t="shared" si="65"/>
        <v>0.68501999999999996</v>
      </c>
      <c r="O347" s="70">
        <v>41</v>
      </c>
      <c r="P347" s="106" t="s">
        <v>150</v>
      </c>
    </row>
    <row r="348" spans="1:16" ht="15.75" thickBot="1" x14ac:dyDescent="0.25">
      <c r="A348" s="140" t="s">
        <v>139</v>
      </c>
      <c r="B348" s="67">
        <v>1190</v>
      </c>
      <c r="C348" s="4"/>
      <c r="D348" s="72">
        <v>2000</v>
      </c>
      <c r="E348" s="4"/>
      <c r="F348" s="79">
        <v>0</v>
      </c>
      <c r="G348" s="4"/>
      <c r="H348" s="176">
        <v>0</v>
      </c>
      <c r="I348" s="4"/>
      <c r="J348" s="67">
        <v>1190</v>
      </c>
      <c r="K348" s="4"/>
      <c r="L348" s="201">
        <v>939.09</v>
      </c>
      <c r="M348" s="4"/>
      <c r="N348" s="69">
        <f t="shared" si="65"/>
        <v>0.7891512605042017</v>
      </c>
      <c r="O348" s="70">
        <v>41</v>
      </c>
      <c r="P348" s="106" t="s">
        <v>150</v>
      </c>
    </row>
    <row r="349" spans="1:16" s="6" customFormat="1" ht="16.5" thickBot="1" x14ac:dyDescent="0.3">
      <c r="A349" s="150" t="s">
        <v>29</v>
      </c>
      <c r="B349" s="92">
        <f>SUM(B339:B348)</f>
        <v>17806</v>
      </c>
      <c r="C349" s="179"/>
      <c r="D349" s="180">
        <v>10100</v>
      </c>
      <c r="E349" s="179"/>
      <c r="F349" s="181">
        <v>15859.2</v>
      </c>
      <c r="G349" s="179"/>
      <c r="H349" s="162">
        <f>F349/D349</f>
        <v>1.5702178217821783</v>
      </c>
      <c r="I349" s="3"/>
      <c r="J349" s="92">
        <f>SUM(J339:J348)</f>
        <v>17806</v>
      </c>
      <c r="K349" s="3"/>
      <c r="L349" s="200">
        <f>SUM(L339:L348)</f>
        <v>12452.759999999998</v>
      </c>
      <c r="M349" s="3"/>
      <c r="N349" s="126">
        <f>L349/J349</f>
        <v>0.69935751993709971</v>
      </c>
      <c r="O349" s="1"/>
      <c r="P349" s="60"/>
    </row>
    <row r="350" spans="1:16" s="6" customFormat="1" ht="16.5" thickBot="1" x14ac:dyDescent="0.3">
      <c r="A350" s="150"/>
      <c r="B350" s="130"/>
      <c r="C350" s="179"/>
      <c r="D350" s="92">
        <f>SUM(D349)</f>
        <v>10100</v>
      </c>
      <c r="E350" s="179"/>
      <c r="F350" s="127">
        <f>SUM(F349:F349)</f>
        <v>15859.2</v>
      </c>
      <c r="G350" s="179"/>
      <c r="H350" s="126">
        <f>F350/D350</f>
        <v>1.5702178217821783</v>
      </c>
      <c r="I350" s="3"/>
      <c r="J350" s="130"/>
      <c r="K350" s="3"/>
      <c r="L350" s="219"/>
      <c r="M350" s="3"/>
      <c r="N350" s="130"/>
      <c r="O350" s="1"/>
      <c r="P350" s="60"/>
    </row>
    <row r="351" spans="1:16" s="6" customFormat="1" ht="15.75" x14ac:dyDescent="0.25">
      <c r="A351" s="150"/>
      <c r="B351" s="130"/>
      <c r="C351" s="179"/>
      <c r="D351" s="190"/>
      <c r="E351" s="179"/>
      <c r="F351" s="192"/>
      <c r="G351" s="179"/>
      <c r="H351" s="191"/>
      <c r="I351" s="3"/>
      <c r="J351" s="130"/>
      <c r="K351" s="3"/>
      <c r="L351" s="219"/>
      <c r="M351" s="3"/>
      <c r="N351" s="130"/>
      <c r="O351" s="1"/>
      <c r="P351" s="60"/>
    </row>
    <row r="352" spans="1:16" ht="15.75" x14ac:dyDescent="0.25">
      <c r="A352" s="18" t="s">
        <v>176</v>
      </c>
      <c r="B352" s="34"/>
      <c r="C352" s="3"/>
      <c r="D352" s="55"/>
      <c r="E352" s="3"/>
      <c r="F352" s="55"/>
      <c r="G352" s="3"/>
      <c r="H352" s="54"/>
      <c r="I352" s="3"/>
      <c r="J352" s="34"/>
      <c r="K352" s="3"/>
      <c r="L352" s="203"/>
      <c r="M352" s="3"/>
      <c r="N352" s="34"/>
      <c r="O352" s="1"/>
    </row>
    <row r="353" spans="1:16" x14ac:dyDescent="0.2">
      <c r="A353" s="140" t="s">
        <v>139</v>
      </c>
      <c r="B353" s="67">
        <v>16000</v>
      </c>
      <c r="C353" s="4"/>
      <c r="D353" s="72">
        <v>2000</v>
      </c>
      <c r="E353" s="4"/>
      <c r="F353" s="79">
        <v>0</v>
      </c>
      <c r="G353" s="4"/>
      <c r="H353" s="176">
        <v>0</v>
      </c>
      <c r="I353" s="4"/>
      <c r="J353" s="67">
        <v>16000</v>
      </c>
      <c r="K353" s="4"/>
      <c r="L353" s="201">
        <v>12042.15</v>
      </c>
      <c r="M353" s="4"/>
      <c r="N353" s="69">
        <f t="shared" ref="N353" si="68">L353/J353</f>
        <v>0.75263437499999997</v>
      </c>
      <c r="O353" s="70">
        <v>41</v>
      </c>
      <c r="P353" s="169" t="s">
        <v>103</v>
      </c>
    </row>
    <row r="354" spans="1:16" ht="15.75" thickBot="1" x14ac:dyDescent="0.25">
      <c r="A354" s="140" t="s">
        <v>144</v>
      </c>
      <c r="B354" s="67">
        <v>6000</v>
      </c>
      <c r="C354" s="4"/>
      <c r="D354" s="36"/>
      <c r="E354" s="4"/>
      <c r="F354" s="36"/>
      <c r="G354" s="4"/>
      <c r="J354" s="67">
        <v>6000</v>
      </c>
      <c r="L354" s="201">
        <v>960</v>
      </c>
      <c r="N354" s="69">
        <f t="shared" ref="N354" si="69">L354/J354</f>
        <v>0.16</v>
      </c>
      <c r="O354" s="70">
        <v>41</v>
      </c>
      <c r="P354" s="169" t="s">
        <v>103</v>
      </c>
    </row>
    <row r="355" spans="1:16" ht="16.5" thickBot="1" x14ac:dyDescent="0.3">
      <c r="A355" s="150" t="s">
        <v>29</v>
      </c>
      <c r="B355" s="92">
        <f>SUM(B353:B354)</f>
        <v>22000</v>
      </c>
      <c r="C355" s="4"/>
      <c r="D355" s="67">
        <v>8960</v>
      </c>
      <c r="E355" s="4"/>
      <c r="F355" s="77">
        <v>7672.69</v>
      </c>
      <c r="G355" s="4"/>
      <c r="H355" s="162">
        <f>F355/D355</f>
        <v>0.85632700892857139</v>
      </c>
      <c r="I355" s="4"/>
      <c r="J355" s="92">
        <f>SUM(J353:J354)</f>
        <v>22000</v>
      </c>
      <c r="K355" s="4"/>
      <c r="L355" s="200">
        <f>SUM(L353:L354)</f>
        <v>13002.15</v>
      </c>
      <c r="M355" s="4"/>
      <c r="N355" s="126">
        <f>L355/J355</f>
        <v>0.59100681818181822</v>
      </c>
      <c r="O355" s="1"/>
    </row>
    <row r="356" spans="1:16" ht="16.5" thickBot="1" x14ac:dyDescent="0.3">
      <c r="A356" s="150"/>
      <c r="B356" s="34"/>
      <c r="C356" s="4"/>
      <c r="D356" s="146">
        <f>SUM(D355:D355)</f>
        <v>8960</v>
      </c>
      <c r="E356" s="4"/>
      <c r="F356" s="147">
        <f>SUM(F355:F355)</f>
        <v>7672.69</v>
      </c>
      <c r="G356" s="4"/>
      <c r="H356" s="126">
        <f>F356/D356</f>
        <v>0.85632700892857139</v>
      </c>
      <c r="I356" s="4"/>
      <c r="J356" s="34"/>
      <c r="K356" s="4"/>
      <c r="L356" s="203"/>
      <c r="M356" s="4"/>
      <c r="N356" s="34"/>
      <c r="O356" s="1"/>
    </row>
    <row r="357" spans="1:16" ht="15.75" hidden="1" x14ac:dyDescent="0.25">
      <c r="A357" s="18" t="s">
        <v>104</v>
      </c>
      <c r="B357" s="34"/>
      <c r="C357" s="164"/>
      <c r="D357" s="143"/>
      <c r="E357" s="164"/>
      <c r="F357" s="163"/>
      <c r="G357" s="164"/>
      <c r="H357" s="145"/>
      <c r="I357" s="4"/>
      <c r="J357" s="34"/>
      <c r="K357" s="4"/>
      <c r="L357" s="203"/>
      <c r="M357" s="4"/>
      <c r="N357" s="34"/>
      <c r="O357" s="1"/>
    </row>
    <row r="358" spans="1:16" s="9" customFormat="1" ht="15.75" hidden="1" thickBot="1" x14ac:dyDescent="0.25">
      <c r="A358" s="140" t="s">
        <v>144</v>
      </c>
      <c r="B358" s="72">
        <v>0</v>
      </c>
      <c r="C358" s="8"/>
      <c r="D358" s="33"/>
      <c r="F358" s="33"/>
      <c r="H358" s="52"/>
      <c r="I358" s="8"/>
      <c r="J358" s="72">
        <v>0</v>
      </c>
      <c r="K358" s="8"/>
      <c r="L358" s="204">
        <v>0</v>
      </c>
      <c r="M358" s="8"/>
      <c r="N358" s="69">
        <v>0</v>
      </c>
      <c r="O358" s="70">
        <v>41</v>
      </c>
      <c r="P358" s="169" t="s">
        <v>103</v>
      </c>
    </row>
    <row r="359" spans="1:16" s="9" customFormat="1" ht="16.5" hidden="1" thickBot="1" x14ac:dyDescent="0.3">
      <c r="A359" s="150" t="s">
        <v>29</v>
      </c>
      <c r="B359" s="92">
        <f>SUM(B358)</f>
        <v>0</v>
      </c>
      <c r="D359" s="72">
        <v>39000</v>
      </c>
      <c r="F359" s="77">
        <v>38129</v>
      </c>
      <c r="H359" s="162">
        <f>F359/D359</f>
        <v>0.97766666666666668</v>
      </c>
      <c r="J359" s="92">
        <f>SUM(J358)</f>
        <v>0</v>
      </c>
      <c r="L359" s="200">
        <f>SUM(L358)</f>
        <v>0</v>
      </c>
      <c r="N359" s="126">
        <v>0</v>
      </c>
      <c r="O359" s="1"/>
      <c r="P359" s="60"/>
    </row>
    <row r="360" spans="1:16" s="9" customFormat="1" ht="16.5" thickBot="1" x14ac:dyDescent="0.3">
      <c r="A360" s="11" t="s">
        <v>177</v>
      </c>
      <c r="B360" s="33"/>
      <c r="C360" s="8"/>
      <c r="D360" s="92">
        <f>SUM(D359)</f>
        <v>39000</v>
      </c>
      <c r="E360" s="8"/>
      <c r="F360" s="127">
        <f>SUM(F358:F359)</f>
        <v>38129</v>
      </c>
      <c r="G360" s="8"/>
      <c r="H360" s="126">
        <f>F360/D360</f>
        <v>0.97766666666666668</v>
      </c>
      <c r="I360" s="8"/>
      <c r="J360" s="33"/>
      <c r="K360" s="8"/>
      <c r="L360" s="199"/>
      <c r="M360" s="8"/>
      <c r="N360" s="33"/>
      <c r="O360" s="2"/>
      <c r="P360" s="60"/>
    </row>
    <row r="361" spans="1:16" s="9" customFormat="1" ht="16.5" thickBot="1" x14ac:dyDescent="0.3">
      <c r="A361" s="140" t="s">
        <v>144</v>
      </c>
      <c r="B361" s="72">
        <v>500</v>
      </c>
      <c r="C361" s="8"/>
      <c r="D361" s="130"/>
      <c r="E361" s="8"/>
      <c r="F361" s="165"/>
      <c r="G361" s="8"/>
      <c r="H361" s="166"/>
      <c r="I361" s="8"/>
      <c r="J361" s="72">
        <v>500</v>
      </c>
      <c r="K361" s="8"/>
      <c r="L361" s="204">
        <v>428.6</v>
      </c>
      <c r="M361" s="8"/>
      <c r="N361" s="69">
        <f t="shared" ref="N361" si="70">L361/J361</f>
        <v>0.85720000000000007</v>
      </c>
      <c r="O361" s="70">
        <v>41</v>
      </c>
      <c r="P361" s="169" t="s">
        <v>103</v>
      </c>
    </row>
    <row r="362" spans="1:16" s="9" customFormat="1" ht="16.5" thickBot="1" x14ac:dyDescent="0.3">
      <c r="A362" s="150" t="s">
        <v>29</v>
      </c>
      <c r="B362" s="92">
        <f>SUM(B361)</f>
        <v>500</v>
      </c>
      <c r="C362" s="8"/>
      <c r="D362" s="130"/>
      <c r="E362" s="8"/>
      <c r="F362" s="165"/>
      <c r="G362" s="8"/>
      <c r="H362" s="166"/>
      <c r="I362" s="8"/>
      <c r="J362" s="92">
        <f>SUM(J361)</f>
        <v>500</v>
      </c>
      <c r="K362" s="8"/>
      <c r="L362" s="200">
        <f>SUM(L361)</f>
        <v>428.6</v>
      </c>
      <c r="M362" s="8"/>
      <c r="N362" s="126">
        <f>L362/J362</f>
        <v>0.85720000000000007</v>
      </c>
      <c r="O362" s="1"/>
      <c r="P362" s="60"/>
    </row>
    <row r="363" spans="1:16" s="9" customFormat="1" ht="16.5" thickBot="1" x14ac:dyDescent="0.3">
      <c r="A363" s="150"/>
      <c r="B363" s="34"/>
      <c r="C363" s="8"/>
      <c r="D363" s="180">
        <v>21000</v>
      </c>
      <c r="E363" s="8"/>
      <c r="F363" s="181">
        <v>0</v>
      </c>
      <c r="G363" s="8"/>
      <c r="H363" s="162">
        <f>F363/D363</f>
        <v>0</v>
      </c>
      <c r="I363" s="8"/>
      <c r="J363" s="34"/>
      <c r="K363" s="8"/>
      <c r="L363" s="203"/>
      <c r="M363" s="8"/>
      <c r="N363" s="34"/>
      <c r="O363" s="1"/>
      <c r="P363" s="60"/>
    </row>
    <row r="364" spans="1:16" s="9" customFormat="1" ht="16.5" thickBot="1" x14ac:dyDescent="0.3">
      <c r="A364" s="18" t="s">
        <v>188</v>
      </c>
      <c r="B364" s="55"/>
      <c r="C364" s="8"/>
      <c r="D364" s="92">
        <f>SUM(D363)</f>
        <v>21000</v>
      </c>
      <c r="E364" s="8"/>
      <c r="F364" s="127">
        <f>SUM(F362:F363)</f>
        <v>0</v>
      </c>
      <c r="G364" s="8"/>
      <c r="H364" s="126">
        <f>F364/D364</f>
        <v>0</v>
      </c>
      <c r="I364" s="8"/>
      <c r="J364" s="55"/>
      <c r="K364" s="8"/>
      <c r="L364" s="217"/>
      <c r="M364" s="8"/>
      <c r="N364" s="55"/>
      <c r="O364" s="1"/>
      <c r="P364" s="60"/>
    </row>
    <row r="365" spans="1:16" s="9" customFormat="1" ht="16.5" thickBot="1" x14ac:dyDescent="0.3">
      <c r="A365" s="140" t="s">
        <v>139</v>
      </c>
      <c r="B365" s="72">
        <v>100000</v>
      </c>
      <c r="C365" s="131"/>
      <c r="D365" s="130"/>
      <c r="E365" s="131"/>
      <c r="F365" s="165"/>
      <c r="G365" s="131"/>
      <c r="H365" s="166"/>
      <c r="I365" s="8"/>
      <c r="J365" s="72">
        <v>100000</v>
      </c>
      <c r="K365" s="8"/>
      <c r="L365" s="204">
        <v>71781.48</v>
      </c>
      <c r="M365" s="8"/>
      <c r="N365" s="69">
        <f t="shared" ref="N365" si="71">L365/J365</f>
        <v>0.71781479999999998</v>
      </c>
      <c r="O365" s="70">
        <v>111</v>
      </c>
      <c r="P365" s="125" t="s">
        <v>86</v>
      </c>
    </row>
    <row r="366" spans="1:16" ht="16.5" thickBot="1" x14ac:dyDescent="0.3">
      <c r="A366" s="170" t="s">
        <v>29</v>
      </c>
      <c r="B366" s="92">
        <f>SUM(B365)</f>
        <v>100000</v>
      </c>
      <c r="D366" s="172" t="e">
        <f>SUM(D356,D350,#REF!,#REF!)</f>
        <v>#REF!</v>
      </c>
      <c r="F366" s="175" t="e">
        <f>SUM(F364,F360,F356,F350,#REF!,#REF!)</f>
        <v>#REF!</v>
      </c>
      <c r="H366" s="173" t="e">
        <f>F366/D366</f>
        <v>#REF!</v>
      </c>
      <c r="J366" s="92">
        <f>SUM(J365)</f>
        <v>100000</v>
      </c>
      <c r="L366" s="200">
        <f>SUM(L365)</f>
        <v>71781.48</v>
      </c>
      <c r="N366" s="126">
        <f>L366/J366</f>
        <v>0.71781479999999998</v>
      </c>
      <c r="O366" s="10"/>
    </row>
    <row r="367" spans="1:16" ht="15.75" x14ac:dyDescent="0.25">
      <c r="A367" s="170"/>
      <c r="B367" s="143"/>
      <c r="C367" s="167"/>
      <c r="D367" s="130"/>
      <c r="E367" s="167"/>
      <c r="F367" s="130"/>
      <c r="G367" s="167"/>
      <c r="H367" s="166"/>
      <c r="J367" s="143"/>
      <c r="L367" s="209"/>
      <c r="N367" s="143"/>
      <c r="O367" s="10"/>
    </row>
    <row r="368" spans="1:16" ht="15.75" x14ac:dyDescent="0.25">
      <c r="A368" s="12" t="s">
        <v>178</v>
      </c>
      <c r="B368" s="37"/>
      <c r="C368" s="164"/>
      <c r="D368" s="143"/>
      <c r="E368" s="164"/>
      <c r="F368" s="163"/>
      <c r="G368" s="164"/>
      <c r="H368" s="145"/>
      <c r="I368" s="4"/>
      <c r="J368" s="37"/>
      <c r="K368" s="4"/>
      <c r="L368" s="205"/>
      <c r="M368" s="4"/>
      <c r="N368" s="37"/>
      <c r="O368" s="10"/>
    </row>
    <row r="369" spans="1:16" s="9" customFormat="1" ht="15.75" x14ac:dyDescent="0.25">
      <c r="A369" s="140" t="s">
        <v>135</v>
      </c>
      <c r="B369" s="67">
        <v>2200</v>
      </c>
      <c r="C369" s="131"/>
      <c r="D369" s="130"/>
      <c r="E369" s="131"/>
      <c r="F369" s="130"/>
      <c r="G369" s="8"/>
      <c r="H369" s="54"/>
      <c r="I369" s="8"/>
      <c r="J369" s="67">
        <v>2200</v>
      </c>
      <c r="K369" s="8"/>
      <c r="L369" s="201">
        <v>946.2</v>
      </c>
      <c r="M369" s="8"/>
      <c r="N369" s="69">
        <f t="shared" ref="N369:N370" si="72">L369/J369</f>
        <v>0.43009090909090913</v>
      </c>
      <c r="O369" s="70">
        <v>111</v>
      </c>
      <c r="P369" s="125" t="s">
        <v>86</v>
      </c>
    </row>
    <row r="370" spans="1:16" s="9" customFormat="1" ht="16.5" thickBot="1" x14ac:dyDescent="0.3">
      <c r="A370" s="140" t="s">
        <v>139</v>
      </c>
      <c r="B370" s="72">
        <v>21350</v>
      </c>
      <c r="C370" s="131"/>
      <c r="D370" s="130"/>
      <c r="E370" s="131"/>
      <c r="F370" s="130"/>
      <c r="G370" s="8"/>
      <c r="H370" s="54"/>
      <c r="I370" s="8"/>
      <c r="J370" s="72">
        <v>21350</v>
      </c>
      <c r="K370" s="8"/>
      <c r="L370" s="204">
        <v>14688.72</v>
      </c>
      <c r="M370" s="8"/>
      <c r="N370" s="69">
        <f t="shared" si="72"/>
        <v>0.68799625292740041</v>
      </c>
      <c r="O370" s="70">
        <v>111</v>
      </c>
      <c r="P370" s="125" t="s">
        <v>86</v>
      </c>
    </row>
    <row r="371" spans="1:16" s="9" customFormat="1" ht="16.5" thickBot="1" x14ac:dyDescent="0.3">
      <c r="A371" s="170" t="s">
        <v>29</v>
      </c>
      <c r="B371" s="92">
        <f>SUM(B369:B370)</f>
        <v>23550</v>
      </c>
      <c r="C371" s="132"/>
      <c r="D371" s="133">
        <v>79940</v>
      </c>
      <c r="E371" s="132"/>
      <c r="F371" s="77">
        <v>73162.039999999994</v>
      </c>
      <c r="G371" s="8"/>
      <c r="H371" s="162">
        <f>F371/D371</f>
        <v>0.91521190893169868</v>
      </c>
      <c r="I371" s="8"/>
      <c r="J371" s="92">
        <f>SUM(J369:J370)</f>
        <v>23550</v>
      </c>
      <c r="K371" s="8"/>
      <c r="L371" s="200">
        <f>SUM(L369:L370)</f>
        <v>15634.92</v>
      </c>
      <c r="M371" s="8"/>
      <c r="N371" s="126">
        <f>L371/J371</f>
        <v>0.66390318471337584</v>
      </c>
      <c r="O371" s="10"/>
      <c r="P371" s="60"/>
    </row>
    <row r="372" spans="1:16" s="9" customFormat="1" ht="16.5" thickBot="1" x14ac:dyDescent="0.3">
      <c r="A372" s="170"/>
      <c r="B372" s="35"/>
      <c r="C372" s="8"/>
      <c r="D372" s="92">
        <f>SUM(D371)</f>
        <v>79940</v>
      </c>
      <c r="E372" s="8"/>
      <c r="F372" s="127">
        <f>SUM(F370:F371)</f>
        <v>73162.039999999994</v>
      </c>
      <c r="G372" s="8"/>
      <c r="H372" s="126">
        <f>F372/D372</f>
        <v>0.91521190893169868</v>
      </c>
      <c r="I372" s="8"/>
      <c r="J372" s="35"/>
      <c r="K372" s="8"/>
      <c r="L372" s="202"/>
      <c r="M372" s="8"/>
      <c r="N372" s="35"/>
      <c r="O372" s="10"/>
      <c r="P372" s="60"/>
    </row>
    <row r="373" spans="1:16" ht="15.75" x14ac:dyDescent="0.25">
      <c r="A373" s="12" t="s">
        <v>179</v>
      </c>
      <c r="B373" s="37"/>
      <c r="D373" s="34"/>
      <c r="F373" s="34"/>
      <c r="J373" s="37"/>
      <c r="L373" s="205"/>
      <c r="N373" s="37"/>
      <c r="O373" s="10"/>
    </row>
    <row r="374" spans="1:16" x14ac:dyDescent="0.2">
      <c r="A374" s="140" t="s">
        <v>135</v>
      </c>
      <c r="B374" s="67">
        <v>1300</v>
      </c>
      <c r="J374" s="67">
        <v>1300</v>
      </c>
      <c r="L374" s="201">
        <v>531.20000000000005</v>
      </c>
      <c r="N374" s="69">
        <f t="shared" ref="N374" si="73">L374/J374</f>
        <v>0.40861538461538466</v>
      </c>
      <c r="O374" s="70">
        <v>111</v>
      </c>
      <c r="P374" s="125" t="s">
        <v>86</v>
      </c>
    </row>
    <row r="375" spans="1:16" ht="16.5" thickBot="1" x14ac:dyDescent="0.3">
      <c r="A375" s="140" t="s">
        <v>139</v>
      </c>
      <c r="B375" s="72">
        <v>5000</v>
      </c>
      <c r="D375" s="35" t="s">
        <v>40</v>
      </c>
      <c r="F375" s="35" t="s">
        <v>40</v>
      </c>
      <c r="J375" s="72">
        <v>5000</v>
      </c>
      <c r="L375" s="204">
        <v>2750</v>
      </c>
      <c r="N375" s="69">
        <f t="shared" ref="N375" si="74">L375/J375</f>
        <v>0.55000000000000004</v>
      </c>
      <c r="O375" s="70">
        <v>111</v>
      </c>
      <c r="P375" s="125" t="s">
        <v>86</v>
      </c>
    </row>
    <row r="376" spans="1:16" ht="16.5" thickBot="1" x14ac:dyDescent="0.3">
      <c r="A376" s="170" t="s">
        <v>29</v>
      </c>
      <c r="B376" s="92">
        <f>SUM(B374:B375)</f>
        <v>6300</v>
      </c>
      <c r="D376" s="101" t="e">
        <f>SUM(D366,D341,D372)</f>
        <v>#REF!</v>
      </c>
      <c r="F376" s="174" t="e">
        <f>SUM(F366,F341,F372)</f>
        <v>#REF!</v>
      </c>
      <c r="H376" s="102" t="e">
        <f>F376/D376</f>
        <v>#REF!</v>
      </c>
      <c r="J376" s="92">
        <f>SUM(J374:J375)</f>
        <v>6300</v>
      </c>
      <c r="L376" s="200">
        <f>SUM(L374:L375)</f>
        <v>3281.2</v>
      </c>
      <c r="N376" s="126">
        <f>L376/J376</f>
        <v>0.52082539682539675</v>
      </c>
      <c r="O376" s="10"/>
    </row>
    <row r="377" spans="1:16" ht="15.75" x14ac:dyDescent="0.25">
      <c r="A377" s="170"/>
      <c r="B377" s="35"/>
      <c r="J377" s="35"/>
      <c r="L377" s="202"/>
      <c r="N377" s="35"/>
      <c r="O377" s="10"/>
    </row>
    <row r="378" spans="1:16" ht="16.5" thickBot="1" x14ac:dyDescent="0.3">
      <c r="A378" s="150"/>
      <c r="B378" s="34"/>
      <c r="J378" s="34"/>
      <c r="L378" s="203"/>
      <c r="N378" s="34"/>
      <c r="O378" s="1"/>
    </row>
    <row r="379" spans="1:16" ht="16.5" thickBot="1" x14ac:dyDescent="0.3">
      <c r="A379" s="151" t="s">
        <v>38</v>
      </c>
      <c r="B379" s="152">
        <f>SUM(B376,B371,B366,B362,B355,B349,B336,B327,B317,B311,B307,B303,B294,B289,B283,B274,B268,B258,B251,B244,B232,B229,B219,B212,B205,B198,B192,B183)+B176+B169+B158+B147+B137+B125+B116+B112</f>
        <v>2399432</v>
      </c>
      <c r="J379" s="152">
        <f>SUM(J376,J371,J366,J362,J355,J349,J336,J327,J317,J311,J307,J303,J294,J289,J283,J274,J268,J258,J251,J244,J232,J229,J219,J212,J205,J198,J192,J183)+J176+J169+J158+J147+J137+J125+J116+J112</f>
        <v>2490301</v>
      </c>
      <c r="L379" s="153">
        <f>SUM(L376,L371,L366,L362,L355,L349,L336,L327,L317,L311,L307,L303,L294,L289,L283,L274,L268,L258,L251,L244,L232,L229,L219,L212,L205,L198,L192,L183)+L176+L169+L158+L147+L137+L125+L116+L112</f>
        <v>1753528.3400000003</v>
      </c>
      <c r="N379" s="126">
        <f>L379/J379</f>
        <v>0.70414312968592963</v>
      </c>
      <c r="O379" s="30"/>
    </row>
    <row r="380" spans="1:16" ht="15.75" x14ac:dyDescent="0.25">
      <c r="A380" s="40" t="s">
        <v>39</v>
      </c>
      <c r="B380" s="39"/>
      <c r="J380" s="39"/>
      <c r="L380" s="214"/>
      <c r="N380" s="39"/>
      <c r="O380" s="30"/>
    </row>
    <row r="381" spans="1:16" ht="20.25" x14ac:dyDescent="0.3">
      <c r="B381" s="138" t="s">
        <v>92</v>
      </c>
      <c r="C381" s="5"/>
      <c r="D381" s="138" t="s">
        <v>93</v>
      </c>
      <c r="E381" s="5"/>
      <c r="F381" s="142" t="s">
        <v>94</v>
      </c>
      <c r="G381" s="5"/>
      <c r="H381" s="49"/>
      <c r="I381" s="5"/>
      <c r="J381" s="138" t="s">
        <v>93</v>
      </c>
      <c r="K381" s="5"/>
      <c r="L381" s="197" t="s">
        <v>94</v>
      </c>
      <c r="M381" s="5"/>
      <c r="N381" s="138"/>
      <c r="O381" s="43"/>
      <c r="P381" s="89" t="s">
        <v>57</v>
      </c>
    </row>
    <row r="382" spans="1:16" ht="20.25" x14ac:dyDescent="0.3">
      <c r="A382" s="20"/>
      <c r="B382" s="138" t="s">
        <v>154</v>
      </c>
      <c r="C382" s="5"/>
      <c r="D382" s="138" t="s">
        <v>95</v>
      </c>
      <c r="E382" s="5"/>
      <c r="F382" s="142"/>
      <c r="G382" s="5"/>
      <c r="H382" s="49"/>
      <c r="I382" s="5"/>
      <c r="J382" s="138" t="s">
        <v>155</v>
      </c>
      <c r="K382" s="5"/>
      <c r="L382" s="197" t="s">
        <v>154</v>
      </c>
      <c r="M382" s="5"/>
      <c r="N382" s="138" t="s">
        <v>156</v>
      </c>
      <c r="O382" s="42"/>
      <c r="P382" s="90" t="s">
        <v>58</v>
      </c>
    </row>
    <row r="383" spans="1:16" ht="15.75" x14ac:dyDescent="0.25">
      <c r="A383" s="20"/>
      <c r="B383" s="32" t="s">
        <v>48</v>
      </c>
      <c r="D383" s="32" t="s">
        <v>48</v>
      </c>
      <c r="F383" s="32" t="s">
        <v>48</v>
      </c>
      <c r="H383" s="50" t="s">
        <v>52</v>
      </c>
      <c r="J383" s="32" t="s">
        <v>48</v>
      </c>
      <c r="L383" s="198" t="s">
        <v>48</v>
      </c>
      <c r="N383" s="32"/>
      <c r="O383" s="91" t="s">
        <v>85</v>
      </c>
    </row>
    <row r="384" spans="1:16" ht="15.75" hidden="1" x14ac:dyDescent="0.25">
      <c r="A384" s="21" t="s">
        <v>96</v>
      </c>
      <c r="B384" s="32"/>
      <c r="D384" s="32"/>
      <c r="F384" s="32"/>
      <c r="H384" s="50"/>
      <c r="J384" s="32"/>
      <c r="L384" s="198"/>
      <c r="N384" s="32"/>
      <c r="O384" s="91"/>
    </row>
    <row r="385" spans="1:16" ht="15.75" hidden="1" thickBot="1" x14ac:dyDescent="0.25">
      <c r="A385" s="148" t="s">
        <v>146</v>
      </c>
      <c r="B385" s="72">
        <v>0</v>
      </c>
      <c r="J385" s="72">
        <v>0</v>
      </c>
      <c r="L385" s="204">
        <v>0</v>
      </c>
      <c r="N385" s="69">
        <v>0</v>
      </c>
      <c r="O385" s="70">
        <v>41</v>
      </c>
      <c r="P385" s="177" t="s">
        <v>60</v>
      </c>
    </row>
    <row r="386" spans="1:16" ht="16.5" hidden="1" thickBot="1" x14ac:dyDescent="0.3">
      <c r="A386" s="170" t="s">
        <v>29</v>
      </c>
      <c r="B386" s="92">
        <f>SUM(B385:B385)</f>
        <v>0</v>
      </c>
      <c r="J386" s="92">
        <f>SUM(J385:J385)</f>
        <v>0</v>
      </c>
      <c r="L386" s="200">
        <f>SUM(L385:L385)</f>
        <v>0</v>
      </c>
      <c r="N386" s="126">
        <v>0</v>
      </c>
      <c r="O386" s="25"/>
    </row>
    <row r="387" spans="1:16" ht="15.75" x14ac:dyDescent="0.25">
      <c r="A387" s="170"/>
      <c r="B387" s="143"/>
      <c r="J387" s="143"/>
      <c r="L387" s="209"/>
      <c r="N387" s="143"/>
      <c r="O387" s="25"/>
    </row>
    <row r="388" spans="1:16" ht="15.75" x14ac:dyDescent="0.25">
      <c r="A388" s="178" t="s">
        <v>195</v>
      </c>
      <c r="B388" s="130"/>
      <c r="J388" s="130"/>
      <c r="L388" s="219"/>
      <c r="N388" s="130"/>
      <c r="O388" s="2"/>
      <c r="P388" s="62"/>
    </row>
    <row r="389" spans="1:16" ht="15.75" thickBot="1" x14ac:dyDescent="0.25">
      <c r="A389" s="148" t="s">
        <v>190</v>
      </c>
      <c r="B389" s="180">
        <v>0</v>
      </c>
      <c r="J389" s="180">
        <v>0</v>
      </c>
      <c r="L389" s="222">
        <v>0</v>
      </c>
      <c r="N389" s="69">
        <v>0</v>
      </c>
      <c r="O389" s="70">
        <v>41</v>
      </c>
      <c r="P389" s="236" t="s">
        <v>64</v>
      </c>
    </row>
    <row r="390" spans="1:16" ht="16.5" thickBot="1" x14ac:dyDescent="0.3">
      <c r="A390" s="150" t="s">
        <v>29</v>
      </c>
      <c r="B390" s="92">
        <f>SUM(B389:B389)</f>
        <v>0</v>
      </c>
      <c r="J390" s="92">
        <f>SUM(J389:J389)</f>
        <v>0</v>
      </c>
      <c r="L390" s="200">
        <f>SUM(L389:L389)</f>
        <v>0</v>
      </c>
      <c r="N390" s="126">
        <v>0</v>
      </c>
      <c r="O390" s="25"/>
      <c r="P390" s="189"/>
    </row>
    <row r="391" spans="1:16" s="6" customFormat="1" ht="15.75" x14ac:dyDescent="0.25">
      <c r="A391" s="150"/>
      <c r="B391" s="130"/>
      <c r="C391" s="179"/>
      <c r="D391" s="190"/>
      <c r="E391" s="179"/>
      <c r="F391" s="192"/>
      <c r="G391" s="179"/>
      <c r="H391" s="191"/>
      <c r="I391" s="3"/>
      <c r="J391" s="130"/>
      <c r="K391" s="3"/>
      <c r="L391" s="219"/>
      <c r="M391" s="3"/>
      <c r="N391" s="130"/>
      <c r="O391" s="1"/>
      <c r="P391" s="60"/>
    </row>
    <row r="392" spans="1:16" ht="15.75" x14ac:dyDescent="0.25">
      <c r="A392" s="150"/>
      <c r="B392" s="130"/>
      <c r="C392" s="179"/>
      <c r="D392" s="190"/>
      <c r="E392" s="179"/>
      <c r="F392" s="192"/>
      <c r="G392" s="179"/>
      <c r="H392" s="191"/>
      <c r="I392" s="3"/>
      <c r="J392" s="130"/>
      <c r="K392" s="3"/>
      <c r="L392" s="219"/>
      <c r="M392" s="3"/>
      <c r="N392" s="130"/>
      <c r="O392" s="1"/>
    </row>
    <row r="393" spans="1:16" x14ac:dyDescent="0.2">
      <c r="A393" s="21" t="s">
        <v>111</v>
      </c>
      <c r="B393" s="36"/>
      <c r="J393" s="36"/>
      <c r="L393" s="220"/>
      <c r="N393" s="36"/>
      <c r="O393" s="25"/>
    </row>
    <row r="394" spans="1:16" x14ac:dyDescent="0.2">
      <c r="A394" s="148" t="s">
        <v>202</v>
      </c>
      <c r="B394" s="180">
        <v>0</v>
      </c>
      <c r="J394" s="180">
        <v>0</v>
      </c>
      <c r="L394" s="222">
        <v>0</v>
      </c>
      <c r="N394" s="69">
        <v>0</v>
      </c>
      <c r="O394" s="70">
        <v>41</v>
      </c>
      <c r="P394" s="111" t="s">
        <v>191</v>
      </c>
    </row>
    <row r="395" spans="1:16" x14ac:dyDescent="0.2">
      <c r="A395" s="148" t="s">
        <v>190</v>
      </c>
      <c r="B395" s="180">
        <v>0</v>
      </c>
      <c r="J395" s="180">
        <v>0</v>
      </c>
      <c r="L395" s="222">
        <v>0</v>
      </c>
      <c r="N395" s="69">
        <v>0</v>
      </c>
      <c r="O395" s="70">
        <v>41</v>
      </c>
      <c r="P395" s="111" t="s">
        <v>191</v>
      </c>
    </row>
    <row r="396" spans="1:16" ht="15.75" thickBot="1" x14ac:dyDescent="0.25">
      <c r="A396" s="148" t="s">
        <v>181</v>
      </c>
      <c r="B396" s="67">
        <v>0</v>
      </c>
      <c r="J396" s="67">
        <v>0</v>
      </c>
      <c r="L396" s="201">
        <v>0</v>
      </c>
      <c r="N396" s="69">
        <v>0</v>
      </c>
      <c r="O396" s="70">
        <v>46</v>
      </c>
      <c r="P396" s="111" t="s">
        <v>180</v>
      </c>
    </row>
    <row r="397" spans="1:16" ht="16.5" thickBot="1" x14ac:dyDescent="0.3">
      <c r="A397" s="170" t="s">
        <v>29</v>
      </c>
      <c r="B397" s="146">
        <f>SUM(B394:B396)</f>
        <v>0</v>
      </c>
      <c r="J397" s="146">
        <f>SUM(J394:J396)</f>
        <v>0</v>
      </c>
      <c r="L397" s="218">
        <f>SUM(L394:L396)</f>
        <v>0</v>
      </c>
      <c r="N397" s="126">
        <v>0</v>
      </c>
      <c r="O397" s="25"/>
    </row>
    <row r="398" spans="1:16" ht="15.75" x14ac:dyDescent="0.25">
      <c r="A398" s="170"/>
      <c r="B398" s="35"/>
      <c r="J398" s="35"/>
      <c r="L398" s="202"/>
      <c r="N398" s="35"/>
      <c r="O398" s="10"/>
    </row>
    <row r="399" spans="1:16" ht="15.75" x14ac:dyDescent="0.25">
      <c r="A399" s="178" t="s">
        <v>196</v>
      </c>
      <c r="B399" s="130"/>
      <c r="J399" s="130"/>
      <c r="L399" s="219"/>
      <c r="N399" s="130"/>
      <c r="O399" s="2"/>
      <c r="P399" s="62"/>
    </row>
    <row r="400" spans="1:16" ht="15.75" thickBot="1" x14ac:dyDescent="0.25">
      <c r="A400" s="148" t="s">
        <v>202</v>
      </c>
      <c r="B400" s="187">
        <v>5450</v>
      </c>
      <c r="J400" s="187">
        <v>16800</v>
      </c>
      <c r="L400" s="221">
        <v>1853.86</v>
      </c>
      <c r="N400" s="69">
        <f t="shared" ref="N400" si="75">L400/J400</f>
        <v>0.11034880952380952</v>
      </c>
      <c r="O400" s="238">
        <v>41.43</v>
      </c>
      <c r="P400" s="237" t="s">
        <v>70</v>
      </c>
    </row>
    <row r="401" spans="1:16" ht="16.5" thickBot="1" x14ac:dyDescent="0.3">
      <c r="A401" s="150" t="s">
        <v>29</v>
      </c>
      <c r="B401" s="92">
        <f>SUM(B400)</f>
        <v>5450</v>
      </c>
      <c r="J401" s="92">
        <f>SUM(J400)</f>
        <v>16800</v>
      </c>
      <c r="L401" s="200">
        <f>SUM(L400)</f>
        <v>1853.86</v>
      </c>
      <c r="N401" s="126">
        <f>L401/J401</f>
        <v>0.11034880952380952</v>
      </c>
      <c r="O401" s="25"/>
      <c r="P401" s="189"/>
    </row>
    <row r="402" spans="1:16" ht="15.75" x14ac:dyDescent="0.25">
      <c r="A402" s="170"/>
      <c r="B402" s="35"/>
      <c r="J402" s="35"/>
      <c r="L402" s="202"/>
      <c r="N402" s="35"/>
      <c r="O402" s="10"/>
    </row>
    <row r="403" spans="1:16" ht="15.75" x14ac:dyDescent="0.25">
      <c r="A403" s="178" t="s">
        <v>182</v>
      </c>
      <c r="B403" s="130"/>
      <c r="J403" s="130"/>
      <c r="L403" s="219"/>
      <c r="N403" s="130"/>
      <c r="O403" s="2"/>
      <c r="P403" s="62"/>
    </row>
    <row r="404" spans="1:16" x14ac:dyDescent="0.2">
      <c r="A404" s="148" t="s">
        <v>190</v>
      </c>
      <c r="B404" s="180">
        <v>0</v>
      </c>
      <c r="J404" s="180">
        <v>6560</v>
      </c>
      <c r="L404" s="222">
        <v>6560</v>
      </c>
      <c r="N404" s="69">
        <f t="shared" ref="N404" si="76">L404/J404</f>
        <v>1</v>
      </c>
      <c r="O404" s="70">
        <v>41</v>
      </c>
      <c r="P404" s="155" t="s">
        <v>79</v>
      </c>
    </row>
    <row r="405" spans="1:16" ht="15.75" thickBot="1" x14ac:dyDescent="0.25">
      <c r="A405" s="148" t="s">
        <v>152</v>
      </c>
      <c r="B405" s="187">
        <v>0</v>
      </c>
      <c r="J405" s="187">
        <v>0</v>
      </c>
      <c r="L405" s="221">
        <v>0</v>
      </c>
      <c r="N405" s="69">
        <v>0</v>
      </c>
      <c r="O405" s="70">
        <v>46</v>
      </c>
      <c r="P405" s="155" t="s">
        <v>79</v>
      </c>
    </row>
    <row r="406" spans="1:16" ht="16.5" thickBot="1" x14ac:dyDescent="0.3">
      <c r="A406" s="150" t="s">
        <v>29</v>
      </c>
      <c r="B406" s="92">
        <f>SUM(B405)</f>
        <v>0</v>
      </c>
      <c r="J406" s="92">
        <f>SUM(J404:J405)</f>
        <v>6560</v>
      </c>
      <c r="L406" s="200">
        <f>SUM(L404:L405)</f>
        <v>6560</v>
      </c>
      <c r="N406" s="126">
        <v>0</v>
      </c>
      <c r="O406" s="25"/>
      <c r="P406" s="189"/>
    </row>
    <row r="407" spans="1:16" ht="15.75" x14ac:dyDescent="0.25">
      <c r="A407" s="185"/>
      <c r="B407" s="34"/>
      <c r="J407" s="34"/>
      <c r="L407" s="203"/>
      <c r="N407" s="34"/>
      <c r="O407" s="2"/>
    </row>
    <row r="408" spans="1:16" s="6" customFormat="1" ht="15.75" x14ac:dyDescent="0.25">
      <c r="A408" s="178" t="s">
        <v>151</v>
      </c>
      <c r="B408" s="34"/>
      <c r="C408" s="3"/>
      <c r="D408" s="34"/>
      <c r="E408" s="3"/>
      <c r="F408" s="34"/>
      <c r="G408" s="34"/>
      <c r="H408" s="54"/>
      <c r="I408" s="3"/>
      <c r="J408" s="34"/>
      <c r="K408" s="2"/>
      <c r="L408" s="223"/>
    </row>
    <row r="409" spans="1:16" x14ac:dyDescent="0.2">
      <c r="A409" s="148" t="s">
        <v>190</v>
      </c>
      <c r="B409" s="180">
        <v>0</v>
      </c>
      <c r="J409" s="180">
        <v>8770</v>
      </c>
      <c r="L409" s="222">
        <v>5270</v>
      </c>
      <c r="N409" s="69">
        <f t="shared" ref="N409" si="77">L409/J409</f>
        <v>0.60091220068415052</v>
      </c>
      <c r="O409" s="70">
        <v>41</v>
      </c>
      <c r="P409" s="124" t="s">
        <v>80</v>
      </c>
    </row>
    <row r="410" spans="1:16" ht="15.75" thickBot="1" x14ac:dyDescent="0.25">
      <c r="A410" s="148" t="s">
        <v>152</v>
      </c>
      <c r="B410" s="187">
        <v>0</v>
      </c>
      <c r="J410" s="187">
        <v>0</v>
      </c>
      <c r="L410" s="221">
        <v>0</v>
      </c>
      <c r="N410" s="69">
        <v>0</v>
      </c>
      <c r="O410" s="227" t="s">
        <v>183</v>
      </c>
      <c r="P410" s="124" t="s">
        <v>80</v>
      </c>
    </row>
    <row r="411" spans="1:16" ht="16.5" thickBot="1" x14ac:dyDescent="0.3">
      <c r="A411" s="150" t="s">
        <v>29</v>
      </c>
      <c r="B411" s="92">
        <f>SUM(B410:B410)</f>
        <v>0</v>
      </c>
      <c r="J411" s="92">
        <f>SUM(J409:J410)</f>
        <v>8770</v>
      </c>
      <c r="L411" s="200">
        <f>SUM(L409:L410)</f>
        <v>5270</v>
      </c>
      <c r="N411" s="126">
        <v>0</v>
      </c>
      <c r="O411" s="25"/>
      <c r="P411" s="189"/>
    </row>
    <row r="412" spans="1:16" ht="15.75" x14ac:dyDescent="0.25">
      <c r="A412" s="185"/>
      <c r="B412" s="34"/>
      <c r="J412" s="34"/>
      <c r="L412" s="203"/>
      <c r="N412" s="34"/>
      <c r="O412" s="2"/>
    </row>
    <row r="413" spans="1:16" hidden="1" x14ac:dyDescent="0.2">
      <c r="A413" s="18" t="s">
        <v>153</v>
      </c>
      <c r="O413" s="2"/>
      <c r="P413" s="62"/>
    </row>
    <row r="414" spans="1:16" ht="15.75" hidden="1" thickBot="1" x14ac:dyDescent="0.25">
      <c r="A414" s="148" t="s">
        <v>147</v>
      </c>
      <c r="B414" s="72">
        <v>0</v>
      </c>
      <c r="J414" s="72">
        <v>0</v>
      </c>
      <c r="L414" s="204">
        <v>0</v>
      </c>
      <c r="N414" s="69">
        <v>0</v>
      </c>
      <c r="O414" s="70">
        <v>41</v>
      </c>
      <c r="P414" s="225" t="s">
        <v>82</v>
      </c>
    </row>
    <row r="415" spans="1:16" ht="16.5" hidden="1" thickBot="1" x14ac:dyDescent="0.3">
      <c r="A415" s="150" t="s">
        <v>29</v>
      </c>
      <c r="B415" s="92">
        <f>SUM(B414)</f>
        <v>0</v>
      </c>
      <c r="J415" s="92">
        <f>SUM(J414)</f>
        <v>0</v>
      </c>
      <c r="L415" s="200">
        <f>SUM(L414)</f>
        <v>0</v>
      </c>
      <c r="N415" s="126">
        <v>0</v>
      </c>
      <c r="O415" s="2"/>
      <c r="P415" s="62"/>
    </row>
    <row r="416" spans="1:16" s="6" customFormat="1" ht="15.75" x14ac:dyDescent="0.25">
      <c r="A416" s="178" t="s">
        <v>189</v>
      </c>
      <c r="B416" s="34"/>
      <c r="C416" s="3"/>
      <c r="D416" s="34"/>
      <c r="E416" s="3"/>
      <c r="F416" s="34"/>
      <c r="G416" s="34"/>
      <c r="H416" s="54"/>
      <c r="I416" s="3"/>
      <c r="J416" s="34"/>
      <c r="K416" s="2"/>
      <c r="L416" s="223"/>
    </row>
    <row r="417" spans="1:16" x14ac:dyDescent="0.2">
      <c r="A417" s="148" t="s">
        <v>202</v>
      </c>
      <c r="B417" s="187">
        <v>0</v>
      </c>
      <c r="J417" s="187">
        <v>2280</v>
      </c>
      <c r="L417" s="221">
        <v>1876.8</v>
      </c>
      <c r="N417" s="69">
        <f t="shared" ref="N417:N418" si="78">L417/J417</f>
        <v>0.82315789473684209</v>
      </c>
      <c r="O417" s="227" t="s">
        <v>184</v>
      </c>
      <c r="P417" s="225" t="s">
        <v>82</v>
      </c>
    </row>
    <row r="418" spans="1:16" ht="15.75" thickBot="1" x14ac:dyDescent="0.25">
      <c r="A418" s="148" t="s">
        <v>152</v>
      </c>
      <c r="B418" s="187">
        <v>0</v>
      </c>
      <c r="J418" s="187">
        <v>41100</v>
      </c>
      <c r="L418" s="221">
        <v>41141.29</v>
      </c>
      <c r="N418" s="69">
        <f t="shared" si="78"/>
        <v>1.0010046228710463</v>
      </c>
      <c r="O418" s="227" t="s">
        <v>184</v>
      </c>
      <c r="P418" s="225" t="s">
        <v>82</v>
      </c>
    </row>
    <row r="419" spans="1:16" ht="16.5" thickBot="1" x14ac:dyDescent="0.3">
      <c r="A419" s="150" t="s">
        <v>29</v>
      </c>
      <c r="B419" s="92">
        <f>SUM(B418:B418)</f>
        <v>0</v>
      </c>
      <c r="J419" s="92">
        <f>SUM(J417:J418)</f>
        <v>43380</v>
      </c>
      <c r="L419" s="200">
        <f>SUM(L417:L418)</f>
        <v>43018.090000000004</v>
      </c>
      <c r="N419" s="126">
        <f>L419/J419</f>
        <v>0.99165721530659301</v>
      </c>
      <c r="O419" s="25"/>
      <c r="P419" s="189"/>
    </row>
    <row r="420" spans="1:16" ht="15.75" x14ac:dyDescent="0.25">
      <c r="A420" s="185"/>
      <c r="B420" s="34"/>
      <c r="J420" s="34"/>
      <c r="L420" s="203"/>
      <c r="N420" s="34"/>
      <c r="O420" s="2"/>
    </row>
    <row r="421" spans="1:16" ht="15.75" x14ac:dyDescent="0.25">
      <c r="A421" s="185"/>
      <c r="B421" s="34"/>
      <c r="J421" s="34"/>
      <c r="L421" s="203"/>
      <c r="N421" s="34"/>
      <c r="O421" s="2"/>
    </row>
    <row r="422" spans="1:16" ht="15.75" x14ac:dyDescent="0.25">
      <c r="A422" s="185"/>
      <c r="B422" s="34"/>
      <c r="J422" s="34"/>
      <c r="L422" s="203"/>
      <c r="N422" s="34"/>
      <c r="O422" s="2"/>
    </row>
    <row r="423" spans="1:16" ht="16.5" thickBot="1" x14ac:dyDescent="0.3">
      <c r="A423" s="150"/>
      <c r="B423" s="130"/>
      <c r="J423" s="130"/>
      <c r="L423" s="219"/>
      <c r="N423" s="130"/>
      <c r="O423" s="2"/>
      <c r="P423" s="62"/>
    </row>
    <row r="424" spans="1:16" ht="16.5" thickBot="1" x14ac:dyDescent="0.3">
      <c r="A424" s="22" t="s">
        <v>36</v>
      </c>
      <c r="B424" s="172">
        <f>SUM(B419,B411,B406,B401,B397,B390)</f>
        <v>5450</v>
      </c>
      <c r="J424" s="172">
        <f>SUM(J419,J411,J406,J401,J397,J390)</f>
        <v>75510</v>
      </c>
      <c r="L424" s="233">
        <f>SUM(L419,L411,L406,L401,L397,L390)</f>
        <v>56701.950000000004</v>
      </c>
      <c r="N424" s="173">
        <f>L424/J424</f>
        <v>0.75091974572904252</v>
      </c>
      <c r="O424" s="25"/>
    </row>
    <row r="425" spans="1:16" ht="15.75" x14ac:dyDescent="0.25">
      <c r="A425" s="21"/>
      <c r="B425" s="130"/>
      <c r="J425" s="130"/>
      <c r="L425" s="219"/>
      <c r="N425" s="130"/>
      <c r="O425" s="25"/>
    </row>
    <row r="426" spans="1:16" ht="16.5" thickBot="1" x14ac:dyDescent="0.3">
      <c r="A426" s="170"/>
      <c r="B426" s="35"/>
      <c r="J426" s="35"/>
      <c r="L426" s="202"/>
      <c r="N426" s="35"/>
      <c r="O426" s="25"/>
    </row>
    <row r="427" spans="1:16" ht="16.5" thickBot="1" x14ac:dyDescent="0.3">
      <c r="A427" s="23" t="s">
        <v>37</v>
      </c>
      <c r="B427" s="152">
        <f>SUM(B424,B379)</f>
        <v>2404882</v>
      </c>
      <c r="J427" s="152">
        <f>SUM(J424,J379)</f>
        <v>2565811</v>
      </c>
      <c r="L427" s="213">
        <f>SUM(L424,L379)</f>
        <v>1810230.2900000003</v>
      </c>
      <c r="N427" s="154">
        <f>L427/J427</f>
        <v>0.70551973235752763</v>
      </c>
      <c r="O427" s="25"/>
    </row>
    <row r="428" spans="1:16" x14ac:dyDescent="0.2">
      <c r="O428" s="2"/>
    </row>
  </sheetData>
  <printOptions horizontalCentered="1"/>
  <pageMargins left="0.59055118110236227" right="0.11811023622047245" top="0.43307086614173229" bottom="0" header="0.15748031496062992" footer="0.11811023622047245"/>
  <pageSetup paperSize="9" scale="68" orientation="landscape" r:id="rId1"/>
  <headerFooter alignWithMargins="0">
    <oddFooter>&amp;R&amp;P</oddFooter>
  </headerFooter>
  <rowBreaks count="9" manualBreakCount="9">
    <brk id="46" max="15" man="1"/>
    <brk id="84" max="15" man="1"/>
    <brk id="138" max="15" man="1"/>
    <brk id="183" max="15" man="1"/>
    <brk id="229" max="15" man="1"/>
    <brk id="275" max="15" man="1"/>
    <brk id="308" max="15" man="1"/>
    <brk id="337" max="15" man="1"/>
    <brk id="3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List1!Oblasť_tlače</vt:lpstr>
    </vt:vector>
  </TitlesOfParts>
  <Company>Valaská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SLIVKOVÁ Zuzana</cp:lastModifiedBy>
  <cp:lastPrinted>2014-11-20T12:19:35Z</cp:lastPrinted>
  <dcterms:created xsi:type="dcterms:W3CDTF">2005-11-24T08:35:47Z</dcterms:created>
  <dcterms:modified xsi:type="dcterms:W3CDTF">2016-10-19T09:43:40Z</dcterms:modified>
</cp:coreProperties>
</file>